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1840" windowHeight="12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<sst xmlns="http://schemas.openxmlformats.org/spreadsheetml/2006/main" count="163" uniqueCount="80">
  <si>
    <t>Peak Load Factor Calculation</t>
  </si>
  <si>
    <t>This metric measures the "peakiness" (for lack of a better word) of your electrical usage.  I've provided a couple of examples below to give you examples of low vs. high load factor.</t>
  </si>
  <si>
    <t>Motor 1</t>
  </si>
  <si>
    <t>Motor 2</t>
  </si>
  <si>
    <t>Motor 3</t>
  </si>
  <si>
    <t>Motor 4</t>
  </si>
  <si>
    <t>Motor 5</t>
  </si>
  <si>
    <t>Motor 6</t>
  </si>
  <si>
    <t>Motor 7</t>
  </si>
  <si>
    <t>Motor 8</t>
  </si>
  <si>
    <t>Motor 9</t>
  </si>
  <si>
    <t>Motor 10</t>
  </si>
  <si>
    <t>Operating kW</t>
  </si>
  <si>
    <t># of hours</t>
  </si>
  <si>
    <t>kWh</t>
  </si>
  <si>
    <t>Total Monthly Usage (kWh)</t>
  </si>
  <si>
    <t>(Because all 10 motors run together at one time for 1 hour per month)</t>
  </si>
  <si>
    <t>LOAD FACTOR CALC</t>
  </si>
  <si>
    <t>Number of kWh in Billing Cycle</t>
  </si>
  <si>
    <t>Divide the two above</t>
  </si>
  <si>
    <t>Multiply by 100 to convert to a percentage</t>
  </si>
  <si>
    <t>The plant's load factor has improved to 50%, because we've spread the motor run times out to different time periods so the peak demand is never more than 2 motors running simultaneously.</t>
  </si>
  <si>
    <t>Peak Demand (kW)</t>
  </si>
  <si>
    <t>Maximum kWh potential (as if PEAK demand ran all the time) = Peak Demand * 24 hrs/day * 30 days in billing cycle</t>
  </si>
  <si>
    <t>(Because all 10 motors are running together during day shift.)</t>
  </si>
  <si>
    <t>Example 2A:  Somewhat more realistic loads</t>
  </si>
  <si>
    <t>Example 1A:  Low load factor</t>
  </si>
  <si>
    <t>Example 1B:  Improved load factor</t>
  </si>
  <si>
    <t>to the numbers from your grid electrical bill and then do the math shown below.  (The peak kW should be based on the same calc as your utility uses, either 15 or 30 minute peak.)</t>
  </si>
  <si>
    <t>Same kWh consumed as in example 1A, above.  SO, we're doing the same amount of work.</t>
  </si>
  <si>
    <t>Assume a plant with 10 ea. 50 hp motors, one runs continuous, the others need to run 8 hours per day.  The plant staff gets this done by running them all on day shift.  Thus, during day shift, there are 10 motors</t>
  </si>
  <si>
    <t xml:space="preserve">running at one time; during evening and graveyard, only one motor runs. </t>
  </si>
  <si>
    <t>Example 2B:  Shift three of the motors to evening shift</t>
  </si>
  <si>
    <t>the day shift operation.  There are 4 on-line during the evening shift; and 1 on-line during graveyard.</t>
  </si>
  <si>
    <t>Now, one motor runs continuous, and 9 motors still run 8 hours per day, but we've shifted 3 of the motors to the evening shift.  Thus, the maximum kW occurs with 7 motors on-line during</t>
  </si>
  <si>
    <t>(Because 7 motors are running together during day shift, which is the peak demand condition.)</t>
  </si>
  <si>
    <t>Same kWh as in 2A - we're still doing the same work.</t>
  </si>
  <si>
    <t>If it is, determine whether you can reduce peak kW by moving some activities around, either to different times of the day or different days of the month.</t>
  </si>
  <si>
    <t>Smaller plants will tend to have lower load factors (e.g. only run one shift, have several intermittent loads), while larger plants usually have the ability to maintain higher load factors.</t>
  </si>
  <si>
    <t>But, don't run motors (or lights, or other loads) more often just to improve load factor.    That moves your power bill in the wrong direction!</t>
  </si>
  <si>
    <t>The primary goal is reduction in kWh, and secondarily a reduction in peak kW if possible.</t>
  </si>
  <si>
    <t xml:space="preserve">NOTE:  If you generate your own power, the formula won't work unless your generating system will tell you total kWh generated for the month and it's peak kW demand for the month.  If you can get those numbers, add them </t>
  </si>
  <si>
    <t>Imagine a plant with 10 ea. 50 hp motors, and let's use a 30 day billing month.  Assume that one motor runs continuously, that the other 9 motors all run simultaneously, and that all motors are fully loaded.</t>
  </si>
  <si>
    <t>This motor runs 24/7.</t>
  </si>
  <si>
    <t>Motors 2 through 10 only run 1 hour per month.</t>
  </si>
  <si>
    <t>Still running 24/7.</t>
  </si>
  <si>
    <t>Still running only one hour per month.</t>
  </si>
  <si>
    <t>Multiply by 100 to convert to a percentage.  This is the LOAD FACTOR.</t>
  </si>
  <si>
    <t>So, this plant has a load factor of roughly 10%, meaning it has substantial connected load that doesn't run very often.  It's potentially a good candidate for load shifting.</t>
  </si>
  <si>
    <t>Take the same plant, but instead of running all 10 motors at once, assume one motor runs continuously, and each of the others run for 1 hour, but at different times during the month.</t>
  </si>
  <si>
    <t>(Peak kW is much lower, because a maximum of only 2 motors are running together at any one time.)</t>
  </si>
  <si>
    <t>This is the 24/7 load.</t>
  </si>
  <si>
    <t>These are all running 8 hours per day.</t>
  </si>
  <si>
    <t>Note:  The load factor is higher than example 1A because the plant's consumption (kWh) is higher - that is, the motors are running longer periods.  But the kW demand and associated demand</t>
  </si>
  <si>
    <t>charge will be identical because we have 10 motors running simultaneously during a portion of the month.</t>
  </si>
  <si>
    <t>The load factor has improved to 57%.  The demand charges will have dropped, because peak demand has been reduced from 372 kW down to 261 kW.  So, the electrical consumption portion</t>
  </si>
  <si>
    <t>of the bill will remain the same, but the total charges will be smaller.</t>
  </si>
  <si>
    <t>24/7 load</t>
  </si>
  <si>
    <t>8 hrs / day load</t>
  </si>
  <si>
    <t>Same kWh as example 2A and 2B</t>
  </si>
  <si>
    <t>This is the sum of the kWh for each motor.</t>
  </si>
  <si>
    <t>Monthly kWh</t>
  </si>
  <si>
    <t>Load Factor =</t>
  </si>
  <si>
    <t>Divide the two above (kWh / (kW * 24 * days in billing cycle))</t>
  </si>
  <si>
    <t>Maximum kWh potential (as if the PEAK demand ran all the time) = Peak Demand in kW * 24 hrs/day * 30 days in billing cycle</t>
  </si>
  <si>
    <t>Essentially, it measures what percentage of your maximum monthly demand is running on average.  You only need 2 numbers: each month's  total electrical consumption and the corresponding peak demand.</t>
  </si>
  <si>
    <t>Now, one motor runs continuous, and nine run 8 hours per day, but we've shifted 3 of the motors to the evening shift, and 2 to the graveyard shift.  Thus, the maximum kW occurs with 5 motors on-line, which happens</t>
  </si>
  <si>
    <t>during day shift.  There are 4 on during evening shift, and 3 run during graveyard.</t>
  </si>
  <si>
    <t>(Because 5 motors are running together during day shift, 4 during evening, and 3 on graveyard.  The peak demand is based on 5 motors running simultaneously.)</t>
  </si>
  <si>
    <t>The load factor has been increased to 80%.  Demand charges dropped again, based on moving Peak kW from about 261 kW to about 186 kW.</t>
  </si>
  <si>
    <t>A load factor of 100% would be the lowest cost operating point given fixed kWh consumption, because we've completely equalized the load through the day to minimize the Peak kW and associated demand charge.</t>
  </si>
  <si>
    <t>Example 2C could be modified to move the 5th operating motor during day shift to the graveyard, and we'd have an evenly loaded plant, with 4 motors running at any time during the day.</t>
  </si>
  <si>
    <t xml:space="preserve">For a real plant, it is impossible to get to 100% load factor.  But, if you are down below 70%, you might investigate what is driving that peak kW number and whether it involves intermittent loads. </t>
  </si>
  <si>
    <t>Example 2C:  Shift 3 motors from day to evening shift, and shift 2 from day to graveyard.</t>
  </si>
  <si>
    <t># of hrs / mo.</t>
  </si>
  <si>
    <t>Total kWh consumed in Billing Cycle</t>
  </si>
  <si>
    <t>Evening</t>
  </si>
  <si>
    <t>Grave</t>
  </si>
  <si>
    <t>Day</t>
  </si>
  <si>
    <t>Continuous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</si>
</sst>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0000"/>
    <numFmt numFmtId="168" formatCode="0.000000"/>
    <numFmt numFmtId="169" formatCode="0.00000"/>
    <numFmt numFmtId="170" formatCode="0.0000"/>
    <numFmt numFmtId="171" formatCode="0.000"/>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0" borderId="10" xfId="0" applyBorder="1" applyAlignment="1">
      <alignment/>
    </xf>
    <xf numFmtId="0" fontId="0" fillId="0" borderId="0" xfId="0" applyAlignment="1">
      <alignment horizontal="right"/>
    </xf>
    <xf numFmtId="165" fontId="0" fillId="0" borderId="0" xfId="42" applyNumberFormat="1" applyFont="1" applyAlignment="1">
      <alignment/>
    </xf>
    <xf numFmtId="165" fontId="0" fillId="0" borderId="10" xfId="42" applyNumberFormat="1" applyFont="1" applyBorder="1" applyAlignment="1">
      <alignment/>
    </xf>
    <xf numFmtId="2" fontId="0" fillId="0" borderId="0" xfId="0" applyNumberFormat="1" applyAlignment="1">
      <alignment/>
    </xf>
    <xf numFmtId="166" fontId="0" fillId="0" borderId="0" xfId="0" applyNumberFormat="1" applyAlignment="1">
      <alignment/>
    </xf>
    <xf numFmtId="0" fontId="3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16</xdr:row>
      <xdr:rowOff>57150</xdr:rowOff>
    </xdr:from>
    <xdr:to>
      <xdr:col>7</xdr:col>
      <xdr:colOff>238125</xdr:colOff>
      <xdr:row>22</xdr:row>
      <xdr:rowOff>19050</xdr:rowOff>
    </xdr:to>
    <xdr:sp>
      <xdr:nvSpPr>
        <xdr:cNvPr id="1" name="Straight Arrow Connector 4"/>
        <xdr:cNvSpPr>
          <a:spLocks/>
        </xdr:cNvSpPr>
      </xdr:nvSpPr>
      <xdr:spPr>
        <a:xfrm flipH="1">
          <a:off x="2971800" y="3295650"/>
          <a:ext cx="1762125" cy="112395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209550</xdr:colOff>
      <xdr:row>13</xdr:row>
      <xdr:rowOff>142875</xdr:rowOff>
    </xdr:from>
    <xdr:to>
      <xdr:col>11</xdr:col>
      <xdr:colOff>533400</xdr:colOff>
      <xdr:row>16</xdr:row>
      <xdr:rowOff>66675</xdr:rowOff>
    </xdr:to>
    <xdr:sp>
      <xdr:nvSpPr>
        <xdr:cNvPr id="2" name="TextBox 5"/>
        <xdr:cNvSpPr txBox="1">
          <a:spLocks noChangeArrowheads="1"/>
        </xdr:cNvSpPr>
      </xdr:nvSpPr>
      <xdr:spPr>
        <a:xfrm>
          <a:off x="4705350" y="2809875"/>
          <a:ext cx="2762250" cy="495300"/>
        </a:xfrm>
        <a:prstGeom prst="rect">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This</a:t>
          </a:r>
          <a:r>
            <a:rPr lang="en-US" cap="none" sz="1100" b="0" i="0" u="none" baseline="0">
              <a:solidFill>
                <a:srgbClr val="FFFFFF"/>
              </a:solidFill>
              <a:latin typeface="Calibri"/>
              <a:ea typeface="Calibri"/>
              <a:cs typeface="Calibri"/>
            </a:rPr>
            <a:t> number is on your monthly electrical bill as the total usage in kWh.</a:t>
          </a:r>
        </a:p>
      </xdr:txBody>
    </xdr:sp>
    <xdr:clientData/>
  </xdr:twoCellAnchor>
  <xdr:twoCellAnchor>
    <xdr:from>
      <xdr:col>1</xdr:col>
      <xdr:colOff>704850</xdr:colOff>
      <xdr:row>24</xdr:row>
      <xdr:rowOff>9525</xdr:rowOff>
    </xdr:from>
    <xdr:to>
      <xdr:col>10</xdr:col>
      <xdr:colOff>38100</xdr:colOff>
      <xdr:row>25</xdr:row>
      <xdr:rowOff>133350</xdr:rowOff>
    </xdr:to>
    <xdr:sp>
      <xdr:nvSpPr>
        <xdr:cNvPr id="3" name="Straight Arrow Connector 8"/>
        <xdr:cNvSpPr>
          <a:spLocks/>
        </xdr:cNvSpPr>
      </xdr:nvSpPr>
      <xdr:spPr>
        <a:xfrm flipH="1" flipV="1">
          <a:off x="1571625" y="4791075"/>
          <a:ext cx="4791075" cy="31432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xdr:colOff>
      <xdr:row>21</xdr:row>
      <xdr:rowOff>114300</xdr:rowOff>
    </xdr:from>
    <xdr:to>
      <xdr:col>17</xdr:col>
      <xdr:colOff>28575</xdr:colOff>
      <xdr:row>25</xdr:row>
      <xdr:rowOff>152400</xdr:rowOff>
    </xdr:to>
    <xdr:sp>
      <xdr:nvSpPr>
        <xdr:cNvPr id="4" name="TextBox 9"/>
        <xdr:cNvSpPr txBox="1">
          <a:spLocks noChangeArrowheads="1"/>
        </xdr:cNvSpPr>
      </xdr:nvSpPr>
      <xdr:spPr>
        <a:xfrm>
          <a:off x="6343650" y="4314825"/>
          <a:ext cx="4276725" cy="809625"/>
        </a:xfrm>
        <a:prstGeom prst="rect">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This</a:t>
          </a:r>
          <a:r>
            <a:rPr lang="en-US" cap="none" sz="1100" b="0" i="0" u="none" baseline="0">
              <a:solidFill>
                <a:srgbClr val="FFFFFF"/>
              </a:solidFill>
              <a:latin typeface="Calibri"/>
              <a:ea typeface="Calibri"/>
              <a:cs typeface="Calibri"/>
            </a:rPr>
            <a:t> number is probably on your electrical bill, depending upon how your demand charges are calculated.  If peak kW is not obvious, call your electric utility and ask them to either explain where you can find it or to start providing it with your bill.</a:t>
          </a:r>
        </a:p>
      </xdr:txBody>
    </xdr:sp>
    <xdr:clientData/>
  </xdr:twoCellAnchor>
  <xdr:twoCellAnchor>
    <xdr:from>
      <xdr:col>12</xdr:col>
      <xdr:colOff>9525</xdr:colOff>
      <xdr:row>27</xdr:row>
      <xdr:rowOff>9525</xdr:rowOff>
    </xdr:from>
    <xdr:to>
      <xdr:col>14</xdr:col>
      <xdr:colOff>133350</xdr:colOff>
      <xdr:row>29</xdr:row>
      <xdr:rowOff>95250</xdr:rowOff>
    </xdr:to>
    <xdr:sp>
      <xdr:nvSpPr>
        <xdr:cNvPr id="5" name="Straight Arrow Connector 15"/>
        <xdr:cNvSpPr>
          <a:spLocks/>
        </xdr:cNvSpPr>
      </xdr:nvSpPr>
      <xdr:spPr>
        <a:xfrm flipH="1" flipV="1">
          <a:off x="7553325" y="5362575"/>
          <a:ext cx="1343025" cy="46672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133350</xdr:colOff>
      <xdr:row>28</xdr:row>
      <xdr:rowOff>66675</xdr:rowOff>
    </xdr:from>
    <xdr:to>
      <xdr:col>17</xdr:col>
      <xdr:colOff>581025</xdr:colOff>
      <xdr:row>30</xdr:row>
      <xdr:rowOff>123825</xdr:rowOff>
    </xdr:to>
    <xdr:sp>
      <xdr:nvSpPr>
        <xdr:cNvPr id="6" name="TextBox 16"/>
        <xdr:cNvSpPr txBox="1">
          <a:spLocks noChangeArrowheads="1"/>
        </xdr:cNvSpPr>
      </xdr:nvSpPr>
      <xdr:spPr>
        <a:xfrm>
          <a:off x="8896350" y="5610225"/>
          <a:ext cx="2276475" cy="438150"/>
        </a:xfrm>
        <a:prstGeom prst="rect">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Your electrical bill will say how many days are</a:t>
          </a:r>
          <a:r>
            <a:rPr lang="en-US" cap="none" sz="1100" b="0" i="0" u="none" baseline="0">
              <a:solidFill>
                <a:srgbClr val="FFFFFF"/>
              </a:solidFill>
              <a:latin typeface="Calibri"/>
              <a:ea typeface="Calibri"/>
              <a:cs typeface="Calibri"/>
            </a:rPr>
            <a:t> included.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48"/>
  <sheetViews>
    <sheetView tabSelected="1" zoomScalePageLayoutView="0" workbookViewId="0" topLeftCell="A110">
      <selection activeCell="A117" sqref="A117:H136"/>
    </sheetView>
  </sheetViews>
  <sheetFormatPr defaultColWidth="9.140625" defaultRowHeight="15"/>
  <cols>
    <col min="1" max="1" width="13.00390625" style="0" customWidth="1"/>
    <col min="2" max="2" width="10.8515625" style="0" customWidth="1"/>
    <col min="4" max="4" width="11.57421875" style="0" bestFit="1" customWidth="1"/>
    <col min="5" max="5" width="4.57421875" style="0" customWidth="1"/>
  </cols>
  <sheetData>
    <row r="1" ht="15">
      <c r="A1" t="s">
        <v>0</v>
      </c>
    </row>
    <row r="3" ht="15">
      <c r="A3" t="s">
        <v>1</v>
      </c>
    </row>
    <row r="4" ht="15">
      <c r="A4" t="s">
        <v>65</v>
      </c>
    </row>
    <row r="6" ht="15">
      <c r="A6" t="s">
        <v>41</v>
      </c>
    </row>
    <row r="7" ht="15">
      <c r="A7" t="s">
        <v>28</v>
      </c>
    </row>
    <row r="9" spans="1:2" ht="15">
      <c r="A9" s="2" t="s">
        <v>26</v>
      </c>
      <c r="B9" s="2"/>
    </row>
    <row r="10" ht="15">
      <c r="A10" t="s">
        <v>42</v>
      </c>
    </row>
    <row r="11" spans="2:4" s="1" customFormat="1" ht="30">
      <c r="B11" s="1" t="s">
        <v>12</v>
      </c>
      <c r="C11" s="1" t="s">
        <v>13</v>
      </c>
      <c r="D11" s="1" t="s">
        <v>61</v>
      </c>
    </row>
    <row r="12" spans="1:6" ht="15">
      <c r="A12" t="s">
        <v>2</v>
      </c>
      <c r="B12">
        <f>50*0.7457</f>
        <v>37.285000000000004</v>
      </c>
      <c r="C12">
        <f>30*24</f>
        <v>720</v>
      </c>
      <c r="D12">
        <f>B12*C12</f>
        <v>26845.200000000004</v>
      </c>
      <c r="F12" t="s">
        <v>43</v>
      </c>
    </row>
    <row r="13" spans="1:6" ht="15">
      <c r="A13" t="s">
        <v>3</v>
      </c>
      <c r="B13">
        <f aca="true" t="shared" si="0" ref="B13:B21">50*0.7457</f>
        <v>37.285000000000004</v>
      </c>
      <c r="C13">
        <f>1</f>
        <v>1</v>
      </c>
      <c r="D13">
        <f aca="true" t="shared" si="1" ref="D13:D21">B13*C13</f>
        <v>37.285000000000004</v>
      </c>
      <c r="F13" t="s">
        <v>44</v>
      </c>
    </row>
    <row r="14" spans="1:4" ht="15">
      <c r="A14" t="s">
        <v>4</v>
      </c>
      <c r="B14">
        <f t="shared" si="0"/>
        <v>37.285000000000004</v>
      </c>
      <c r="C14">
        <f>1</f>
        <v>1</v>
      </c>
      <c r="D14">
        <f t="shared" si="1"/>
        <v>37.285000000000004</v>
      </c>
    </row>
    <row r="15" spans="1:4" ht="15">
      <c r="A15" t="s">
        <v>5</v>
      </c>
      <c r="B15">
        <f t="shared" si="0"/>
        <v>37.285000000000004</v>
      </c>
      <c r="C15">
        <f>1</f>
        <v>1</v>
      </c>
      <c r="D15">
        <f t="shared" si="1"/>
        <v>37.285000000000004</v>
      </c>
    </row>
    <row r="16" spans="1:4" ht="15">
      <c r="A16" t="s">
        <v>6</v>
      </c>
      <c r="B16">
        <f t="shared" si="0"/>
        <v>37.285000000000004</v>
      </c>
      <c r="C16">
        <f>1</f>
        <v>1</v>
      </c>
      <c r="D16">
        <f t="shared" si="1"/>
        <v>37.285000000000004</v>
      </c>
    </row>
    <row r="17" spans="1:4" ht="15">
      <c r="A17" t="s">
        <v>7</v>
      </c>
      <c r="B17">
        <f t="shared" si="0"/>
        <v>37.285000000000004</v>
      </c>
      <c r="C17">
        <f>1</f>
        <v>1</v>
      </c>
      <c r="D17">
        <f t="shared" si="1"/>
        <v>37.285000000000004</v>
      </c>
    </row>
    <row r="18" spans="1:4" ht="15">
      <c r="A18" t="s">
        <v>8</v>
      </c>
      <c r="B18">
        <f t="shared" si="0"/>
        <v>37.285000000000004</v>
      </c>
      <c r="C18">
        <f>1</f>
        <v>1</v>
      </c>
      <c r="D18">
        <f t="shared" si="1"/>
        <v>37.285000000000004</v>
      </c>
    </row>
    <row r="19" spans="1:4" ht="15">
      <c r="A19" t="s">
        <v>9</v>
      </c>
      <c r="B19">
        <f t="shared" si="0"/>
        <v>37.285000000000004</v>
      </c>
      <c r="C19">
        <f>1</f>
        <v>1</v>
      </c>
      <c r="D19">
        <f t="shared" si="1"/>
        <v>37.285000000000004</v>
      </c>
    </row>
    <row r="20" spans="1:4" ht="15">
      <c r="A20" t="s">
        <v>10</v>
      </c>
      <c r="B20">
        <f t="shared" si="0"/>
        <v>37.285000000000004</v>
      </c>
      <c r="C20">
        <f>1</f>
        <v>1</v>
      </c>
      <c r="D20">
        <f t="shared" si="1"/>
        <v>37.285000000000004</v>
      </c>
    </row>
    <row r="21" spans="1:4" ht="15.75" thickBot="1">
      <c r="A21" t="s">
        <v>11</v>
      </c>
      <c r="B21">
        <f t="shared" si="0"/>
        <v>37.285000000000004</v>
      </c>
      <c r="C21">
        <f>1</f>
        <v>1</v>
      </c>
      <c r="D21" s="3">
        <f t="shared" si="1"/>
        <v>37.285000000000004</v>
      </c>
    </row>
    <row r="22" ht="15.75" thickTop="1"/>
    <row r="23" spans="1:6" ht="15">
      <c r="A23" t="s">
        <v>15</v>
      </c>
      <c r="D23" s="5">
        <f>SUM(D12:D22)</f>
        <v>27180.765000000003</v>
      </c>
      <c r="E23" t="s">
        <v>14</v>
      </c>
      <c r="F23" t="s">
        <v>60</v>
      </c>
    </row>
    <row r="24" spans="1:3" ht="15">
      <c r="A24" t="s">
        <v>22</v>
      </c>
      <c r="B24">
        <f>10*B21</f>
        <v>372.85</v>
      </c>
      <c r="C24" t="s">
        <v>16</v>
      </c>
    </row>
    <row r="26" spans="1:3" ht="15">
      <c r="A26" t="s">
        <v>17</v>
      </c>
      <c r="B26">
        <f>D23</f>
        <v>27180.765000000003</v>
      </c>
      <c r="C26" t="s">
        <v>18</v>
      </c>
    </row>
    <row r="27" spans="2:3" ht="15">
      <c r="B27">
        <f>B24*24*30</f>
        <v>268452.00000000006</v>
      </c>
      <c r="C27" t="s">
        <v>64</v>
      </c>
    </row>
    <row r="29" spans="2:3" ht="15">
      <c r="B29">
        <f>B26/B27</f>
        <v>0.10124999999999999</v>
      </c>
      <c r="C29" t="s">
        <v>63</v>
      </c>
    </row>
    <row r="30" spans="1:3" ht="15">
      <c r="A30" s="4" t="s">
        <v>62</v>
      </c>
      <c r="B30">
        <f>B29*100</f>
        <v>10.125</v>
      </c>
      <c r="C30" t="s">
        <v>47</v>
      </c>
    </row>
    <row r="32" ht="15">
      <c r="A32" t="s">
        <v>48</v>
      </c>
    </row>
    <row r="34" spans="1:2" ht="15">
      <c r="A34" s="2" t="s">
        <v>27</v>
      </c>
      <c r="B34" s="2"/>
    </row>
    <row r="35" ht="15">
      <c r="A35" t="s">
        <v>49</v>
      </c>
    </row>
    <row r="36" spans="1:4" ht="30">
      <c r="A36" s="1"/>
      <c r="B36" s="1" t="s">
        <v>12</v>
      </c>
      <c r="C36" s="1" t="s">
        <v>13</v>
      </c>
      <c r="D36" s="1" t="s">
        <v>61</v>
      </c>
    </row>
    <row r="37" spans="1:6" ht="15">
      <c r="A37" t="s">
        <v>2</v>
      </c>
      <c r="B37">
        <f>50*0.7457</f>
        <v>37.285000000000004</v>
      </c>
      <c r="C37">
        <f>30*24</f>
        <v>720</v>
      </c>
      <c r="D37">
        <f>B37*C37</f>
        <v>26845.200000000004</v>
      </c>
      <c r="F37" t="s">
        <v>45</v>
      </c>
    </row>
    <row r="38" spans="1:6" ht="15">
      <c r="A38" t="s">
        <v>3</v>
      </c>
      <c r="B38">
        <f aca="true" t="shared" si="2" ref="B38:B46">50*0.7457</f>
        <v>37.285000000000004</v>
      </c>
      <c r="C38">
        <f>1</f>
        <v>1</v>
      </c>
      <c r="D38">
        <f aca="true" t="shared" si="3" ref="D38:D46">B38*C38</f>
        <v>37.285000000000004</v>
      </c>
      <c r="F38" t="s">
        <v>46</v>
      </c>
    </row>
    <row r="39" spans="1:4" ht="15">
      <c r="A39" t="s">
        <v>4</v>
      </c>
      <c r="B39">
        <f t="shared" si="2"/>
        <v>37.285000000000004</v>
      </c>
      <c r="C39">
        <f>1</f>
        <v>1</v>
      </c>
      <c r="D39">
        <f t="shared" si="3"/>
        <v>37.285000000000004</v>
      </c>
    </row>
    <row r="40" spans="1:4" ht="15">
      <c r="A40" t="s">
        <v>5</v>
      </c>
      <c r="B40">
        <f t="shared" si="2"/>
        <v>37.285000000000004</v>
      </c>
      <c r="C40">
        <f>1</f>
        <v>1</v>
      </c>
      <c r="D40">
        <f t="shared" si="3"/>
        <v>37.285000000000004</v>
      </c>
    </row>
    <row r="41" spans="1:4" ht="15">
      <c r="A41" t="s">
        <v>6</v>
      </c>
      <c r="B41">
        <f t="shared" si="2"/>
        <v>37.285000000000004</v>
      </c>
      <c r="C41">
        <f>1</f>
        <v>1</v>
      </c>
      <c r="D41">
        <f t="shared" si="3"/>
        <v>37.285000000000004</v>
      </c>
    </row>
    <row r="42" spans="1:4" ht="15">
      <c r="A42" t="s">
        <v>7</v>
      </c>
      <c r="B42">
        <f t="shared" si="2"/>
        <v>37.285000000000004</v>
      </c>
      <c r="C42">
        <f>1</f>
        <v>1</v>
      </c>
      <c r="D42">
        <f t="shared" si="3"/>
        <v>37.285000000000004</v>
      </c>
    </row>
    <row r="43" spans="1:4" ht="15">
      <c r="A43" t="s">
        <v>8</v>
      </c>
      <c r="B43">
        <f t="shared" si="2"/>
        <v>37.285000000000004</v>
      </c>
      <c r="C43">
        <f>1</f>
        <v>1</v>
      </c>
      <c r="D43">
        <f t="shared" si="3"/>
        <v>37.285000000000004</v>
      </c>
    </row>
    <row r="44" spans="1:4" ht="15">
      <c r="A44" t="s">
        <v>9</v>
      </c>
      <c r="B44">
        <f t="shared" si="2"/>
        <v>37.285000000000004</v>
      </c>
      <c r="C44">
        <f>1</f>
        <v>1</v>
      </c>
      <c r="D44">
        <f t="shared" si="3"/>
        <v>37.285000000000004</v>
      </c>
    </row>
    <row r="45" spans="1:4" ht="15">
      <c r="A45" t="s">
        <v>10</v>
      </c>
      <c r="B45">
        <f t="shared" si="2"/>
        <v>37.285000000000004</v>
      </c>
      <c r="C45">
        <f>1</f>
        <v>1</v>
      </c>
      <c r="D45">
        <f t="shared" si="3"/>
        <v>37.285000000000004</v>
      </c>
    </row>
    <row r="46" spans="1:4" ht="15.75" thickBot="1">
      <c r="A46" t="s">
        <v>11</v>
      </c>
      <c r="B46">
        <f t="shared" si="2"/>
        <v>37.285000000000004</v>
      </c>
      <c r="C46">
        <f>1</f>
        <v>1</v>
      </c>
      <c r="D46" s="3">
        <f t="shared" si="3"/>
        <v>37.285000000000004</v>
      </c>
    </row>
    <row r="47" ht="15.75" thickTop="1"/>
    <row r="48" spans="1:5" ht="15">
      <c r="A48" t="s">
        <v>15</v>
      </c>
      <c r="D48">
        <f>SUM(D37:D47)</f>
        <v>27180.765000000003</v>
      </c>
      <c r="E48" t="s">
        <v>29</v>
      </c>
    </row>
    <row r="49" spans="1:3" ht="15">
      <c r="A49" t="s">
        <v>22</v>
      </c>
      <c r="B49">
        <f>2*B46</f>
        <v>74.57000000000001</v>
      </c>
      <c r="C49" t="s">
        <v>50</v>
      </c>
    </row>
    <row r="51" spans="1:3" ht="15">
      <c r="A51" t="s">
        <v>17</v>
      </c>
      <c r="B51">
        <f>D48</f>
        <v>27180.765000000003</v>
      </c>
      <c r="C51" t="s">
        <v>18</v>
      </c>
    </row>
    <row r="52" spans="2:3" ht="15">
      <c r="B52">
        <f>B49*24*30</f>
        <v>53690.40000000001</v>
      </c>
      <c r="C52" t="s">
        <v>23</v>
      </c>
    </row>
    <row r="54" spans="2:3" ht="15">
      <c r="B54">
        <f>B51/B52</f>
        <v>0.50625</v>
      </c>
      <c r="C54" t="s">
        <v>19</v>
      </c>
    </row>
    <row r="55" spans="1:3" ht="15">
      <c r="A55" s="4" t="s">
        <v>62</v>
      </c>
      <c r="B55">
        <f>B54*100</f>
        <v>50.625</v>
      </c>
      <c r="C55" t="s">
        <v>20</v>
      </c>
    </row>
    <row r="57" ht="15">
      <c r="A57" t="s">
        <v>21</v>
      </c>
    </row>
    <row r="60" spans="1:3" ht="15">
      <c r="A60" s="2" t="s">
        <v>25</v>
      </c>
      <c r="B60" s="2"/>
      <c r="C60" s="2"/>
    </row>
    <row r="61" ht="15">
      <c r="A61" t="s">
        <v>30</v>
      </c>
    </row>
    <row r="62" ht="15">
      <c r="A62" t="s">
        <v>31</v>
      </c>
    </row>
    <row r="63" spans="1:4" ht="30">
      <c r="A63" s="1"/>
      <c r="B63" s="1" t="s">
        <v>12</v>
      </c>
      <c r="C63" s="1" t="s">
        <v>74</v>
      </c>
      <c r="D63" s="1" t="s">
        <v>61</v>
      </c>
    </row>
    <row r="64" spans="1:6" ht="15">
      <c r="A64" t="s">
        <v>2</v>
      </c>
      <c r="B64">
        <f>50*0.7457</f>
        <v>37.285000000000004</v>
      </c>
      <c r="C64">
        <f>30*24</f>
        <v>720</v>
      </c>
      <c r="D64" s="5">
        <f>B64*C64</f>
        <v>26845.200000000004</v>
      </c>
      <c r="F64" t="s">
        <v>51</v>
      </c>
    </row>
    <row r="65" spans="1:6" ht="15">
      <c r="A65" t="s">
        <v>3</v>
      </c>
      <c r="B65">
        <f aca="true" t="shared" si="4" ref="B65:B73">50*0.7457</f>
        <v>37.285000000000004</v>
      </c>
      <c r="C65">
        <f>30*8</f>
        <v>240</v>
      </c>
      <c r="D65" s="5">
        <f aca="true" t="shared" si="5" ref="D65:D73">B65*C65</f>
        <v>8948.400000000001</v>
      </c>
      <c r="F65" t="s">
        <v>52</v>
      </c>
    </row>
    <row r="66" spans="1:4" ht="15">
      <c r="A66" t="s">
        <v>4</v>
      </c>
      <c r="B66">
        <f t="shared" si="4"/>
        <v>37.285000000000004</v>
      </c>
      <c r="C66">
        <f aca="true" t="shared" si="6" ref="C66:C73">30*8</f>
        <v>240</v>
      </c>
      <c r="D66" s="5">
        <f t="shared" si="5"/>
        <v>8948.400000000001</v>
      </c>
    </row>
    <row r="67" spans="1:4" ht="15">
      <c r="A67" t="s">
        <v>5</v>
      </c>
      <c r="B67">
        <f t="shared" si="4"/>
        <v>37.285000000000004</v>
      </c>
      <c r="C67">
        <f t="shared" si="6"/>
        <v>240</v>
      </c>
      <c r="D67" s="5">
        <f t="shared" si="5"/>
        <v>8948.400000000001</v>
      </c>
    </row>
    <row r="68" spans="1:4" ht="15">
      <c r="A68" t="s">
        <v>6</v>
      </c>
      <c r="B68">
        <f t="shared" si="4"/>
        <v>37.285000000000004</v>
      </c>
      <c r="C68">
        <f t="shared" si="6"/>
        <v>240</v>
      </c>
      <c r="D68" s="5">
        <f t="shared" si="5"/>
        <v>8948.400000000001</v>
      </c>
    </row>
    <row r="69" spans="1:4" ht="15">
      <c r="A69" t="s">
        <v>7</v>
      </c>
      <c r="B69">
        <f t="shared" si="4"/>
        <v>37.285000000000004</v>
      </c>
      <c r="C69">
        <f t="shared" si="6"/>
        <v>240</v>
      </c>
      <c r="D69" s="5">
        <f t="shared" si="5"/>
        <v>8948.400000000001</v>
      </c>
    </row>
    <row r="70" spans="1:4" ht="15">
      <c r="A70" t="s">
        <v>8</v>
      </c>
      <c r="B70">
        <f t="shared" si="4"/>
        <v>37.285000000000004</v>
      </c>
      <c r="C70">
        <f t="shared" si="6"/>
        <v>240</v>
      </c>
      <c r="D70" s="5">
        <f t="shared" si="5"/>
        <v>8948.400000000001</v>
      </c>
    </row>
    <row r="71" spans="1:4" ht="15">
      <c r="A71" t="s">
        <v>9</v>
      </c>
      <c r="B71">
        <f t="shared" si="4"/>
        <v>37.285000000000004</v>
      </c>
      <c r="C71">
        <f t="shared" si="6"/>
        <v>240</v>
      </c>
      <c r="D71" s="5">
        <f t="shared" si="5"/>
        <v>8948.400000000001</v>
      </c>
    </row>
    <row r="72" spans="1:4" ht="15">
      <c r="A72" t="s">
        <v>10</v>
      </c>
      <c r="B72">
        <f t="shared" si="4"/>
        <v>37.285000000000004</v>
      </c>
      <c r="C72">
        <f t="shared" si="6"/>
        <v>240</v>
      </c>
      <c r="D72" s="5">
        <f t="shared" si="5"/>
        <v>8948.400000000001</v>
      </c>
    </row>
    <row r="73" spans="1:4" ht="15.75" thickBot="1">
      <c r="A73" t="s">
        <v>11</v>
      </c>
      <c r="B73">
        <f t="shared" si="4"/>
        <v>37.285000000000004</v>
      </c>
      <c r="C73">
        <f t="shared" si="6"/>
        <v>240</v>
      </c>
      <c r="D73" s="6">
        <f t="shared" si="5"/>
        <v>8948.400000000001</v>
      </c>
    </row>
    <row r="74" ht="15.75" thickTop="1">
      <c r="D74" s="5"/>
    </row>
    <row r="75" spans="1:4" ht="15">
      <c r="A75" t="s">
        <v>15</v>
      </c>
      <c r="D75" s="5">
        <f>SUM(D64:D74)</f>
        <v>107380.79999999999</v>
      </c>
    </row>
    <row r="76" spans="1:3" ht="15">
      <c r="A76" t="s">
        <v>22</v>
      </c>
      <c r="B76">
        <f>10*B73</f>
        <v>372.85</v>
      </c>
      <c r="C76" t="s">
        <v>24</v>
      </c>
    </row>
    <row r="78" spans="1:3" ht="15">
      <c r="A78" t="s">
        <v>17</v>
      </c>
      <c r="B78" s="5">
        <f>D75</f>
        <v>107380.79999999999</v>
      </c>
      <c r="C78" t="s">
        <v>75</v>
      </c>
    </row>
    <row r="79" spans="2:3" ht="15">
      <c r="B79" s="5">
        <f>B76*24*30</f>
        <v>268452.00000000006</v>
      </c>
      <c r="C79" t="s">
        <v>23</v>
      </c>
    </row>
    <row r="81" spans="2:3" ht="15">
      <c r="B81">
        <f>B78/B79</f>
        <v>0.39999999999999986</v>
      </c>
      <c r="C81" t="s">
        <v>19</v>
      </c>
    </row>
    <row r="82" spans="1:3" ht="15">
      <c r="A82" s="4" t="s">
        <v>62</v>
      </c>
      <c r="B82">
        <f>B81*100</f>
        <v>39.999999999999986</v>
      </c>
      <c r="C82" t="s">
        <v>20</v>
      </c>
    </row>
    <row r="84" ht="15">
      <c r="A84" t="s">
        <v>53</v>
      </c>
    </row>
    <row r="85" ht="15">
      <c r="A85" t="s">
        <v>54</v>
      </c>
    </row>
    <row r="87" spans="1:4" ht="15">
      <c r="A87" s="2" t="s">
        <v>32</v>
      </c>
      <c r="B87" s="2"/>
      <c r="C87" s="2"/>
      <c r="D87" s="2"/>
    </row>
    <row r="88" ht="15">
      <c r="A88" t="s">
        <v>34</v>
      </c>
    </row>
    <row r="89" ht="15">
      <c r="A89" t="s">
        <v>33</v>
      </c>
    </row>
    <row r="90" spans="1:4" ht="30">
      <c r="A90" s="1"/>
      <c r="B90" s="1" t="s">
        <v>12</v>
      </c>
      <c r="C90" s="1" t="s">
        <v>13</v>
      </c>
      <c r="D90" s="1" t="s">
        <v>61</v>
      </c>
    </row>
    <row r="91" spans="1:6" ht="15">
      <c r="A91" t="s">
        <v>2</v>
      </c>
      <c r="B91">
        <f>50*0.7457</f>
        <v>37.285000000000004</v>
      </c>
      <c r="C91">
        <f>30*24</f>
        <v>720</v>
      </c>
      <c r="D91" s="5">
        <f>B91*C91</f>
        <v>26845.200000000004</v>
      </c>
      <c r="F91" t="s">
        <v>57</v>
      </c>
    </row>
    <row r="92" spans="1:6" ht="15">
      <c r="A92" t="s">
        <v>3</v>
      </c>
      <c r="B92">
        <f aca="true" t="shared" si="7" ref="B92:B100">50*0.7457</f>
        <v>37.285000000000004</v>
      </c>
      <c r="C92">
        <f>30*8</f>
        <v>240</v>
      </c>
      <c r="D92" s="5">
        <f aca="true" t="shared" si="8" ref="D92:D100">B92*C92</f>
        <v>8948.400000000001</v>
      </c>
      <c r="F92" t="s">
        <v>58</v>
      </c>
    </row>
    <row r="93" spans="1:4" ht="15">
      <c r="A93" t="s">
        <v>4</v>
      </c>
      <c r="B93">
        <f t="shared" si="7"/>
        <v>37.285000000000004</v>
      </c>
      <c r="C93">
        <f aca="true" t="shared" si="9" ref="C93:C100">30*8</f>
        <v>240</v>
      </c>
      <c r="D93" s="5">
        <f t="shared" si="8"/>
        <v>8948.400000000001</v>
      </c>
    </row>
    <row r="94" spans="1:4" ht="15">
      <c r="A94" t="s">
        <v>5</v>
      </c>
      <c r="B94">
        <f t="shared" si="7"/>
        <v>37.285000000000004</v>
      </c>
      <c r="C94">
        <f t="shared" si="9"/>
        <v>240</v>
      </c>
      <c r="D94" s="5">
        <f t="shared" si="8"/>
        <v>8948.400000000001</v>
      </c>
    </row>
    <row r="95" spans="1:4" ht="15">
      <c r="A95" t="s">
        <v>6</v>
      </c>
      <c r="B95">
        <f t="shared" si="7"/>
        <v>37.285000000000004</v>
      </c>
      <c r="C95">
        <f t="shared" si="9"/>
        <v>240</v>
      </c>
      <c r="D95" s="5">
        <f t="shared" si="8"/>
        <v>8948.400000000001</v>
      </c>
    </row>
    <row r="96" spans="1:4" ht="15">
      <c r="A96" t="s">
        <v>7</v>
      </c>
      <c r="B96">
        <f t="shared" si="7"/>
        <v>37.285000000000004</v>
      </c>
      <c r="C96">
        <f t="shared" si="9"/>
        <v>240</v>
      </c>
      <c r="D96" s="5">
        <f t="shared" si="8"/>
        <v>8948.400000000001</v>
      </c>
    </row>
    <row r="97" spans="1:4" ht="15">
      <c r="A97" t="s">
        <v>8</v>
      </c>
      <c r="B97">
        <f t="shared" si="7"/>
        <v>37.285000000000004</v>
      </c>
      <c r="C97">
        <f t="shared" si="9"/>
        <v>240</v>
      </c>
      <c r="D97" s="5">
        <f t="shared" si="8"/>
        <v>8948.400000000001</v>
      </c>
    </row>
    <row r="98" spans="1:4" ht="15">
      <c r="A98" t="s">
        <v>9</v>
      </c>
      <c r="B98">
        <f t="shared" si="7"/>
        <v>37.285000000000004</v>
      </c>
      <c r="C98">
        <f t="shared" si="9"/>
        <v>240</v>
      </c>
      <c r="D98" s="5">
        <f t="shared" si="8"/>
        <v>8948.400000000001</v>
      </c>
    </row>
    <row r="99" spans="1:4" ht="15">
      <c r="A99" t="s">
        <v>10</v>
      </c>
      <c r="B99">
        <f t="shared" si="7"/>
        <v>37.285000000000004</v>
      </c>
      <c r="C99">
        <f t="shared" si="9"/>
        <v>240</v>
      </c>
      <c r="D99" s="5">
        <f t="shared" si="8"/>
        <v>8948.400000000001</v>
      </c>
    </row>
    <row r="100" spans="1:4" ht="15.75" thickBot="1">
      <c r="A100" t="s">
        <v>11</v>
      </c>
      <c r="B100">
        <f t="shared" si="7"/>
        <v>37.285000000000004</v>
      </c>
      <c r="C100">
        <f t="shared" si="9"/>
        <v>240</v>
      </c>
      <c r="D100" s="6">
        <f t="shared" si="8"/>
        <v>8948.400000000001</v>
      </c>
    </row>
    <row r="101" ht="15.75" thickTop="1">
      <c r="D101" s="5"/>
    </row>
    <row r="102" spans="1:5" ht="15">
      <c r="A102" t="s">
        <v>15</v>
      </c>
      <c r="D102" s="5">
        <f>SUM(D91:D101)</f>
        <v>107380.79999999999</v>
      </c>
      <c r="E102" t="s">
        <v>36</v>
      </c>
    </row>
    <row r="103" spans="1:3" ht="15">
      <c r="A103" t="s">
        <v>22</v>
      </c>
      <c r="B103" s="8">
        <f>7*B100</f>
        <v>260.995</v>
      </c>
      <c r="C103" t="s">
        <v>35</v>
      </c>
    </row>
    <row r="105" spans="2:3" ht="15">
      <c r="B105" s="5">
        <f>D102</f>
        <v>107380.79999999999</v>
      </c>
      <c r="C105" t="s">
        <v>18</v>
      </c>
    </row>
    <row r="106" spans="2:3" ht="15">
      <c r="B106" s="5">
        <f>B103*24*30</f>
        <v>187916.4</v>
      </c>
      <c r="C106" t="s">
        <v>23</v>
      </c>
    </row>
    <row r="108" spans="2:3" ht="15">
      <c r="B108" s="7">
        <f>B105/B106</f>
        <v>0.5714285714285714</v>
      </c>
      <c r="C108" t="s">
        <v>19</v>
      </c>
    </row>
    <row r="109" spans="1:3" ht="15">
      <c r="A109" s="4" t="s">
        <v>62</v>
      </c>
      <c r="B109" s="8">
        <f>B108*100</f>
        <v>57.14285714285714</v>
      </c>
      <c r="C109" t="s">
        <v>20</v>
      </c>
    </row>
    <row r="111" ht="15">
      <c r="A111" t="s">
        <v>55</v>
      </c>
    </row>
    <row r="112" ht="15">
      <c r="A112" t="s">
        <v>56</v>
      </c>
    </row>
    <row r="114" spans="1:7" ht="15">
      <c r="A114" s="2" t="s">
        <v>73</v>
      </c>
      <c r="B114" s="2"/>
      <c r="C114" s="2"/>
      <c r="D114" s="2"/>
      <c r="E114" s="2"/>
      <c r="F114" s="2"/>
      <c r="G114" s="2"/>
    </row>
    <row r="115" ht="15">
      <c r="A115" t="s">
        <v>66</v>
      </c>
    </row>
    <row r="116" ht="15">
      <c r="A116" t="s">
        <v>67</v>
      </c>
    </row>
    <row r="117" spans="1:4" ht="30">
      <c r="A117" s="1"/>
      <c r="B117" s="1" t="s">
        <v>12</v>
      </c>
      <c r="C117" s="1" t="s">
        <v>13</v>
      </c>
      <c r="D117" s="1" t="s">
        <v>61</v>
      </c>
    </row>
    <row r="118" spans="1:6" ht="15">
      <c r="A118" t="s">
        <v>2</v>
      </c>
      <c r="B118">
        <f>50*0.7457</f>
        <v>37.285000000000004</v>
      </c>
      <c r="C118">
        <f>30*24</f>
        <v>720</v>
      </c>
      <c r="D118">
        <f>B118*C118</f>
        <v>26845.200000000004</v>
      </c>
      <c r="F118" t="s">
        <v>79</v>
      </c>
    </row>
    <row r="119" spans="1:6" ht="15">
      <c r="A119" t="s">
        <v>3</v>
      </c>
      <c r="B119">
        <f aca="true" t="shared" si="10" ref="B119:B127">50*0.7457</f>
        <v>37.285000000000004</v>
      </c>
      <c r="C119">
        <f>30*8</f>
        <v>240</v>
      </c>
      <c r="D119">
        <f aca="true" t="shared" si="11" ref="D119:D127">B119*C119</f>
        <v>8948.400000000001</v>
      </c>
      <c r="F119" t="s">
        <v>78</v>
      </c>
    </row>
    <row r="120" spans="1:6" ht="15">
      <c r="A120" t="s">
        <v>4</v>
      </c>
      <c r="B120">
        <f t="shared" si="10"/>
        <v>37.285000000000004</v>
      </c>
      <c r="C120">
        <f aca="true" t="shared" si="12" ref="C120:C127">30*8</f>
        <v>240</v>
      </c>
      <c r="D120">
        <f t="shared" si="11"/>
        <v>8948.400000000001</v>
      </c>
      <c r="F120" t="s">
        <v>78</v>
      </c>
    </row>
    <row r="121" spans="1:6" ht="15">
      <c r="A121" t="s">
        <v>5</v>
      </c>
      <c r="B121">
        <f t="shared" si="10"/>
        <v>37.285000000000004</v>
      </c>
      <c r="C121">
        <f t="shared" si="12"/>
        <v>240</v>
      </c>
      <c r="D121">
        <f t="shared" si="11"/>
        <v>8948.400000000001</v>
      </c>
      <c r="F121" t="s">
        <v>78</v>
      </c>
    </row>
    <row r="122" spans="1:6" ht="15">
      <c r="A122" t="s">
        <v>6</v>
      </c>
      <c r="B122">
        <f t="shared" si="10"/>
        <v>37.285000000000004</v>
      </c>
      <c r="C122">
        <f t="shared" si="12"/>
        <v>240</v>
      </c>
      <c r="D122">
        <f t="shared" si="11"/>
        <v>8948.400000000001</v>
      </c>
      <c r="F122" t="s">
        <v>78</v>
      </c>
    </row>
    <row r="123" spans="1:6" ht="15">
      <c r="A123" t="s">
        <v>7</v>
      </c>
      <c r="B123">
        <f t="shared" si="10"/>
        <v>37.285000000000004</v>
      </c>
      <c r="C123">
        <f t="shared" si="12"/>
        <v>240</v>
      </c>
      <c r="D123">
        <f t="shared" si="11"/>
        <v>8948.400000000001</v>
      </c>
      <c r="F123" t="s">
        <v>76</v>
      </c>
    </row>
    <row r="124" spans="1:6" ht="15">
      <c r="A124" t="s">
        <v>8</v>
      </c>
      <c r="B124">
        <f t="shared" si="10"/>
        <v>37.285000000000004</v>
      </c>
      <c r="C124">
        <f t="shared" si="12"/>
        <v>240</v>
      </c>
      <c r="D124">
        <f t="shared" si="11"/>
        <v>8948.400000000001</v>
      </c>
      <c r="F124" t="s">
        <v>76</v>
      </c>
    </row>
    <row r="125" spans="1:6" ht="15">
      <c r="A125" t="s">
        <v>9</v>
      </c>
      <c r="B125">
        <f t="shared" si="10"/>
        <v>37.285000000000004</v>
      </c>
      <c r="C125">
        <f t="shared" si="12"/>
        <v>240</v>
      </c>
      <c r="D125">
        <f t="shared" si="11"/>
        <v>8948.400000000001</v>
      </c>
      <c r="F125" t="s">
        <v>76</v>
      </c>
    </row>
    <row r="126" spans="1:6" ht="15">
      <c r="A126" t="s">
        <v>10</v>
      </c>
      <c r="B126">
        <f t="shared" si="10"/>
        <v>37.285000000000004</v>
      </c>
      <c r="C126">
        <f t="shared" si="12"/>
        <v>240</v>
      </c>
      <c r="D126">
        <f t="shared" si="11"/>
        <v>8948.400000000001</v>
      </c>
      <c r="F126" t="s">
        <v>77</v>
      </c>
    </row>
    <row r="127" spans="1:6" ht="15.75" thickBot="1">
      <c r="A127" t="s">
        <v>11</v>
      </c>
      <c r="B127">
        <f t="shared" si="10"/>
        <v>37.285000000000004</v>
      </c>
      <c r="C127">
        <f t="shared" si="12"/>
        <v>240</v>
      </c>
      <c r="D127" s="3">
        <f t="shared" si="11"/>
        <v>8948.400000000001</v>
      </c>
      <c r="F127" t="s">
        <v>77</v>
      </c>
    </row>
    <row r="128" ht="15.75" thickTop="1"/>
    <row r="129" spans="1:5" ht="15">
      <c r="A129" t="s">
        <v>15</v>
      </c>
      <c r="D129" s="5">
        <f>SUM(D118:D128)</f>
        <v>107380.79999999999</v>
      </c>
      <c r="E129" t="s">
        <v>59</v>
      </c>
    </row>
    <row r="130" spans="1:3" ht="15">
      <c r="A130" t="s">
        <v>22</v>
      </c>
      <c r="B130">
        <f>5*B127</f>
        <v>186.425</v>
      </c>
      <c r="C130" t="s">
        <v>68</v>
      </c>
    </row>
    <row r="132" spans="2:3" ht="15">
      <c r="B132" s="5">
        <f>D129</f>
        <v>107380.79999999999</v>
      </c>
      <c r="C132" t="s">
        <v>18</v>
      </c>
    </row>
    <row r="133" spans="2:3" ht="15">
      <c r="B133" s="5">
        <f>B130*24*30</f>
        <v>134226.00000000003</v>
      </c>
      <c r="C133" t="s">
        <v>23</v>
      </c>
    </row>
    <row r="135" spans="2:3" ht="15">
      <c r="B135">
        <f>B132/B133</f>
        <v>0.7999999999999997</v>
      </c>
      <c r="C135" t="s">
        <v>19</v>
      </c>
    </row>
    <row r="136" spans="1:3" ht="15">
      <c r="A136" s="4" t="s">
        <v>62</v>
      </c>
      <c r="B136">
        <f>B135*100</f>
        <v>79.99999999999997</v>
      </c>
      <c r="C136" t="s">
        <v>20</v>
      </c>
    </row>
    <row r="138" ht="15">
      <c r="A138" t="s">
        <v>69</v>
      </c>
    </row>
    <row r="140" ht="15">
      <c r="A140" t="s">
        <v>70</v>
      </c>
    </row>
    <row r="141" ht="15">
      <c r="A141" t="s">
        <v>71</v>
      </c>
    </row>
    <row r="143" ht="15">
      <c r="A143" s="9" t="s">
        <v>72</v>
      </c>
    </row>
    <row r="144" ht="15">
      <c r="A144" s="9" t="s">
        <v>37</v>
      </c>
    </row>
    <row r="145" ht="15">
      <c r="A145" s="9" t="s">
        <v>38</v>
      </c>
    </row>
    <row r="146" ht="15">
      <c r="A146" s="9"/>
    </row>
    <row r="147" ht="15">
      <c r="A147" s="9" t="s">
        <v>39</v>
      </c>
    </row>
    <row r="148" ht="15">
      <c r="A148" s="9" t="s">
        <v>40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Layne McWilliams</dc:creator>
  <cp:keywords/>
  <dc:description/>
  <cp:lastModifiedBy>Layne McWilliams</cp:lastModifiedBy>
  <dcterms:created xsi:type="dcterms:W3CDTF">2011-01-10T19:17:42Z</dcterms:created>
  <dcterms:modified xsi:type="dcterms:W3CDTF">2012-06-13T02:09:05Z</dcterms:modified>
  <cp:category/>
  <cp:version/>
  <cp:contentType/>
  <cp:contentStatus/>
</cp:coreProperties>
</file>