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765" windowHeight="11880" activeTab="2"/>
  </bookViews>
  <sheets>
    <sheet name="PlantBenchmarking Data" sheetId="4" r:id="rId1"/>
    <sheet name="Summary Charts" sheetId="5" r:id="rId2"/>
    <sheet name="WaterPlantData" sheetId="7" r:id="rId3"/>
    <sheet name="SMALL PLANT METER DUMP" sheetId="1" r:id="rId4"/>
    <sheet name="SMALL PLANT ORGANIZED" sheetId="6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O12" i="7" l="1"/>
  <c r="O13" i="7"/>
  <c r="O14" i="7"/>
  <c r="O15" i="7"/>
  <c r="O16" i="7"/>
  <c r="O17" i="7"/>
  <c r="O18" i="7"/>
  <c r="O19" i="7"/>
  <c r="O21" i="7"/>
  <c r="O22" i="7"/>
  <c r="O23" i="7"/>
  <c r="O11" i="7"/>
  <c r="X23" i="7"/>
  <c r="X22" i="7"/>
  <c r="R17" i="7"/>
  <c r="N12" i="7"/>
  <c r="N13" i="7"/>
  <c r="N14" i="7"/>
  <c r="N15" i="7"/>
  <c r="N16" i="7"/>
  <c r="N17" i="7"/>
  <c r="N18" i="7"/>
  <c r="N19" i="7"/>
  <c r="N21" i="7"/>
  <c r="N22" i="7"/>
  <c r="N23" i="7"/>
  <c r="N11" i="7"/>
  <c r="X18" i="7"/>
  <c r="X17" i="7"/>
  <c r="M12" i="7"/>
  <c r="M13" i="7"/>
  <c r="M14" i="7"/>
  <c r="P15" i="7" s="1"/>
  <c r="M15" i="7"/>
  <c r="M16" i="7"/>
  <c r="M17" i="7"/>
  <c r="M18" i="7"/>
  <c r="M19" i="7"/>
  <c r="M21" i="7"/>
  <c r="M22" i="7"/>
  <c r="M23" i="7"/>
  <c r="M11" i="7"/>
  <c r="P27" i="7" l="1"/>
  <c r="P39" i="7"/>
  <c r="J37" i="7"/>
  <c r="J38" i="7"/>
  <c r="J39" i="7"/>
  <c r="J40" i="7"/>
  <c r="J41" i="7"/>
  <c r="J42" i="7"/>
  <c r="J43" i="7"/>
  <c r="J44" i="7"/>
  <c r="J45" i="7"/>
  <c r="J46" i="7"/>
  <c r="J47" i="7"/>
  <c r="J36" i="7"/>
  <c r="J25" i="7"/>
  <c r="J26" i="7"/>
  <c r="J27" i="7"/>
  <c r="J28" i="7"/>
  <c r="J29" i="7"/>
  <c r="J30" i="7"/>
  <c r="J31" i="7"/>
  <c r="J32" i="7"/>
  <c r="J33" i="7"/>
  <c r="J34" i="7"/>
  <c r="J35" i="7"/>
  <c r="J24" i="7"/>
  <c r="K73" i="7"/>
  <c r="K61" i="7"/>
  <c r="K48" i="7"/>
  <c r="K36" i="7"/>
  <c r="K24" i="7"/>
  <c r="R19" i="7"/>
  <c r="R21" i="7" s="1"/>
  <c r="K11" i="7"/>
  <c r="J23" i="7" s="1"/>
  <c r="J13" i="7" l="1"/>
  <c r="J16" i="7"/>
  <c r="J18" i="7"/>
  <c r="J19" i="7"/>
  <c r="J20" i="7"/>
  <c r="J22" i="7"/>
  <c r="J11" i="7"/>
  <c r="J12" i="7"/>
  <c r="J14" i="7"/>
  <c r="J15" i="7"/>
  <c r="J17" i="7"/>
  <c r="X19" i="7"/>
  <c r="X21" i="7" s="1"/>
  <c r="J21" i="7"/>
  <c r="P14" i="7" l="1"/>
  <c r="R47" i="4"/>
  <c r="R48" i="4"/>
  <c r="R49" i="4"/>
  <c r="R50" i="4"/>
  <c r="R51" i="4"/>
  <c r="P47" i="4"/>
  <c r="P48" i="4"/>
  <c r="P49" i="4"/>
  <c r="P50" i="4"/>
  <c r="P51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P3" i="4"/>
  <c r="R3" i="4"/>
  <c r="P3" i="6"/>
  <c r="P4" i="6"/>
  <c r="P5" i="6"/>
  <c r="P6" i="6"/>
  <c r="P7" i="6"/>
  <c r="P8" i="6"/>
  <c r="P9" i="6"/>
  <c r="P10" i="6"/>
  <c r="P11" i="6"/>
  <c r="P12" i="6"/>
  <c r="P13" i="6"/>
  <c r="P14" i="6"/>
  <c r="P42" i="6" s="1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2" i="6"/>
  <c r="L41" i="6"/>
  <c r="M41" i="6"/>
  <c r="N41" i="6"/>
  <c r="O41" i="6"/>
  <c r="L42" i="6"/>
  <c r="M42" i="6"/>
  <c r="N42" i="6"/>
  <c r="O42" i="6"/>
  <c r="L43" i="6"/>
  <c r="M43" i="6"/>
  <c r="N43" i="6"/>
  <c r="O43" i="6"/>
  <c r="P43" i="6"/>
  <c r="K43" i="6"/>
  <c r="K42" i="6"/>
  <c r="K41" i="6"/>
  <c r="O40" i="6"/>
  <c r="L40" i="6"/>
  <c r="M40" i="6"/>
  <c r="N40" i="6"/>
  <c r="K40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2" i="6"/>
  <c r="P41" i="6" l="1"/>
  <c r="P40" i="6"/>
  <c r="C11" i="5"/>
  <c r="C10" i="5"/>
  <c r="C9" i="5"/>
  <c r="C8" i="5"/>
  <c r="C7" i="5"/>
  <c r="C6" i="5"/>
  <c r="C5" i="5"/>
  <c r="H65" i="4"/>
  <c r="H64" i="4"/>
  <c r="H63" i="4"/>
  <c r="H62" i="4"/>
  <c r="H61" i="4"/>
  <c r="H60" i="4"/>
  <c r="H59" i="4"/>
  <c r="H58" i="4"/>
  <c r="H57" i="4"/>
  <c r="H56" i="4"/>
  <c r="H55" i="4"/>
  <c r="H54" i="4"/>
  <c r="R53" i="4"/>
  <c r="Q53" i="4"/>
  <c r="O53" i="4"/>
  <c r="J53" i="4"/>
  <c r="I53" i="4"/>
  <c r="H53" i="4"/>
  <c r="K51" i="4"/>
  <c r="O57" i="4" s="1"/>
  <c r="K50" i="4"/>
  <c r="O56" i="4" s="1"/>
  <c r="K49" i="4"/>
  <c r="O55" i="4" s="1"/>
  <c r="K48" i="4"/>
  <c r="O54" i="4" s="1"/>
  <c r="K47" i="4"/>
  <c r="S57" i="4" s="1"/>
  <c r="N42" i="4"/>
  <c r="S42" i="4" s="1"/>
  <c r="G42" i="4"/>
  <c r="O42" i="4" s="1"/>
  <c r="N41" i="4"/>
  <c r="S41" i="4" s="1"/>
  <c r="G41" i="4"/>
  <c r="O41" i="4" s="1"/>
  <c r="N40" i="4"/>
  <c r="S40" i="4" s="1"/>
  <c r="G40" i="4"/>
  <c r="O40" i="4" s="1"/>
  <c r="N39" i="4"/>
  <c r="S39" i="4" s="1"/>
  <c r="G39" i="4"/>
  <c r="O39" i="4" s="1"/>
  <c r="N38" i="4"/>
  <c r="N51" i="4" s="1"/>
  <c r="G38" i="4"/>
  <c r="O38" i="4" s="1"/>
  <c r="O51" i="4" s="1"/>
  <c r="Q57" i="4" s="1"/>
  <c r="N37" i="4"/>
  <c r="S37" i="4" s="1"/>
  <c r="G37" i="4"/>
  <c r="O37" i="4" s="1"/>
  <c r="N36" i="4"/>
  <c r="S36" i="4" s="1"/>
  <c r="G36" i="4"/>
  <c r="O36" i="4" s="1"/>
  <c r="N35" i="4"/>
  <c r="S35" i="4" s="1"/>
  <c r="G35" i="4"/>
  <c r="N34" i="4"/>
  <c r="S34" i="4" s="1"/>
  <c r="G34" i="4"/>
  <c r="N33" i="4"/>
  <c r="S33" i="4" s="1"/>
  <c r="G33" i="4"/>
  <c r="N32" i="4"/>
  <c r="S32" i="4" s="1"/>
  <c r="G32" i="4"/>
  <c r="N31" i="4"/>
  <c r="S31" i="4" s="1"/>
  <c r="G31" i="4"/>
  <c r="N30" i="4"/>
  <c r="S30" i="4" s="1"/>
  <c r="G30" i="4"/>
  <c r="N29" i="4"/>
  <c r="S29" i="4" s="1"/>
  <c r="G29" i="4"/>
  <c r="N28" i="4"/>
  <c r="S28" i="4" s="1"/>
  <c r="G28" i="4"/>
  <c r="N27" i="4"/>
  <c r="S27" i="4" s="1"/>
  <c r="G27" i="4"/>
  <c r="Q27" i="4" s="1"/>
  <c r="N26" i="4"/>
  <c r="N50" i="4" s="1"/>
  <c r="G26" i="4"/>
  <c r="Q26" i="4" s="1"/>
  <c r="N25" i="4"/>
  <c r="S25" i="4" s="1"/>
  <c r="G25" i="4"/>
  <c r="Q25" i="4" s="1"/>
  <c r="N24" i="4"/>
  <c r="S24" i="4" s="1"/>
  <c r="G24" i="4"/>
  <c r="Q24" i="4" s="1"/>
  <c r="N23" i="4"/>
  <c r="S23" i="4" s="1"/>
  <c r="G23" i="4"/>
  <c r="Q23" i="4" s="1"/>
  <c r="N22" i="4"/>
  <c r="S22" i="4" s="1"/>
  <c r="G22" i="4"/>
  <c r="Q22" i="4" s="1"/>
  <c r="N21" i="4"/>
  <c r="S21" i="4" s="1"/>
  <c r="G21" i="4"/>
  <c r="Q21" i="4" s="1"/>
  <c r="N20" i="4"/>
  <c r="S20" i="4" s="1"/>
  <c r="G20" i="4"/>
  <c r="Q20" i="4" s="1"/>
  <c r="N19" i="4"/>
  <c r="S19" i="4" s="1"/>
  <c r="G19" i="4"/>
  <c r="Q19" i="4" s="1"/>
  <c r="N18" i="4"/>
  <c r="S18" i="4" s="1"/>
  <c r="G18" i="4"/>
  <c r="Q18" i="4" s="1"/>
  <c r="N17" i="4"/>
  <c r="S17" i="4" s="1"/>
  <c r="G17" i="4"/>
  <c r="Q17" i="4" s="1"/>
  <c r="N16" i="4"/>
  <c r="S16" i="4" s="1"/>
  <c r="G16" i="4"/>
  <c r="Q16" i="4" s="1"/>
  <c r="N15" i="4"/>
  <c r="S15" i="4" s="1"/>
  <c r="G15" i="4"/>
  <c r="Q15" i="4" s="1"/>
  <c r="N14" i="4"/>
  <c r="N49" i="4" s="1"/>
  <c r="G14" i="4"/>
  <c r="Q14" i="4" s="1"/>
  <c r="N13" i="4"/>
  <c r="S13" i="4" s="1"/>
  <c r="G13" i="4"/>
  <c r="Q13" i="4" s="1"/>
  <c r="N12" i="4"/>
  <c r="S12" i="4" s="1"/>
  <c r="G12" i="4"/>
  <c r="O12" i="4" s="1"/>
  <c r="N11" i="4"/>
  <c r="S11" i="4" s="1"/>
  <c r="G11" i="4"/>
  <c r="O11" i="4" s="1"/>
  <c r="N10" i="4"/>
  <c r="S10" i="4" s="1"/>
  <c r="G10" i="4"/>
  <c r="Q10" i="4" s="1"/>
  <c r="N9" i="4"/>
  <c r="S9" i="4" s="1"/>
  <c r="G9" i="4"/>
  <c r="O9" i="4" s="1"/>
  <c r="N8" i="4"/>
  <c r="S8" i="4" s="1"/>
  <c r="G8" i="4"/>
  <c r="Q8" i="4" s="1"/>
  <c r="N7" i="4"/>
  <c r="S7" i="4" s="1"/>
  <c r="G7" i="4"/>
  <c r="O7" i="4" s="1"/>
  <c r="N6" i="4"/>
  <c r="S6" i="4" s="1"/>
  <c r="G6" i="4"/>
  <c r="Q6" i="4" s="1"/>
  <c r="N5" i="4"/>
  <c r="S5" i="4" s="1"/>
  <c r="G5" i="4"/>
  <c r="Q5" i="4" s="1"/>
  <c r="N4" i="4"/>
  <c r="S4" i="4" s="1"/>
  <c r="G4" i="4"/>
  <c r="Q4" i="4" s="1"/>
  <c r="N3" i="4"/>
  <c r="S3" i="4" s="1"/>
  <c r="G3" i="4"/>
  <c r="G2" i="4"/>
  <c r="I2" i="4" s="1"/>
  <c r="O3" i="4" l="1"/>
  <c r="I3" i="4"/>
  <c r="Q3" i="4"/>
  <c r="Q49" i="4"/>
  <c r="R55" i="4" s="1"/>
  <c r="Q7" i="4"/>
  <c r="Q9" i="4"/>
  <c r="Q11" i="4"/>
  <c r="Q12" i="4"/>
  <c r="I4" i="4"/>
  <c r="I47" i="4" s="1"/>
  <c r="O4" i="4"/>
  <c r="I5" i="4"/>
  <c r="O5" i="4"/>
  <c r="I6" i="4"/>
  <c r="O6" i="4"/>
  <c r="I7" i="4"/>
  <c r="I8" i="4"/>
  <c r="O8" i="4"/>
  <c r="I9" i="4"/>
  <c r="I10" i="4"/>
  <c r="O10" i="4"/>
  <c r="I11" i="4"/>
  <c r="I12" i="4"/>
  <c r="I13" i="4"/>
  <c r="O13" i="4"/>
  <c r="I14" i="4"/>
  <c r="O14" i="4"/>
  <c r="S14" i="4"/>
  <c r="I15" i="4"/>
  <c r="O15" i="4"/>
  <c r="I16" i="4"/>
  <c r="O16" i="4"/>
  <c r="I17" i="4"/>
  <c r="O17" i="4"/>
  <c r="I18" i="4"/>
  <c r="O18" i="4"/>
  <c r="I19" i="4"/>
  <c r="O19" i="4"/>
  <c r="I59" i="4" s="1"/>
  <c r="I20" i="4"/>
  <c r="O20" i="4"/>
  <c r="I21" i="4"/>
  <c r="O21" i="4"/>
  <c r="I61" i="4" s="1"/>
  <c r="I22" i="4"/>
  <c r="O22" i="4"/>
  <c r="I23" i="4"/>
  <c r="O23" i="4"/>
  <c r="I63" i="4" s="1"/>
  <c r="I24" i="4"/>
  <c r="O24" i="4"/>
  <c r="I64" i="4" s="1"/>
  <c r="I25" i="4"/>
  <c r="O25" i="4"/>
  <c r="I26" i="4"/>
  <c r="O26" i="4"/>
  <c r="S26" i="4"/>
  <c r="I27" i="4"/>
  <c r="O27" i="4"/>
  <c r="O28" i="4"/>
  <c r="I28" i="4"/>
  <c r="Q28" i="4"/>
  <c r="J56" i="4" s="1"/>
  <c r="O30" i="4"/>
  <c r="I30" i="4"/>
  <c r="Q30" i="4"/>
  <c r="J58" i="4" s="1"/>
  <c r="O32" i="4"/>
  <c r="I32" i="4"/>
  <c r="Q32" i="4"/>
  <c r="J60" i="4" s="1"/>
  <c r="O34" i="4"/>
  <c r="I34" i="4"/>
  <c r="Q34" i="4"/>
  <c r="J62" i="4" s="1"/>
  <c r="N48" i="4"/>
  <c r="N47" i="4"/>
  <c r="O29" i="4"/>
  <c r="I29" i="4"/>
  <c r="Q29" i="4"/>
  <c r="J57" i="4" s="1"/>
  <c r="O31" i="4"/>
  <c r="I31" i="4"/>
  <c r="Q31" i="4"/>
  <c r="O33" i="4"/>
  <c r="I33" i="4"/>
  <c r="Q33" i="4"/>
  <c r="O35" i="4"/>
  <c r="I35" i="4"/>
  <c r="Q35" i="4"/>
  <c r="Q36" i="4"/>
  <c r="Q37" i="4"/>
  <c r="J65" i="4" s="1"/>
  <c r="Q38" i="4"/>
  <c r="Q39" i="4"/>
  <c r="Q40" i="4"/>
  <c r="Q41" i="4"/>
  <c r="Q42" i="4"/>
  <c r="S54" i="4"/>
  <c r="S56" i="4"/>
  <c r="I36" i="4"/>
  <c r="I37" i="4"/>
  <c r="I38" i="4"/>
  <c r="S38" i="4"/>
  <c r="I39" i="4"/>
  <c r="I40" i="4"/>
  <c r="I41" i="4"/>
  <c r="I42" i="4"/>
  <c r="S55" i="4"/>
  <c r="I51" i="4" l="1"/>
  <c r="H51" i="4"/>
  <c r="I50" i="4"/>
  <c r="H50" i="4"/>
  <c r="I54" i="4"/>
  <c r="O49" i="4"/>
  <c r="Q55" i="4" s="1"/>
  <c r="I65" i="4"/>
  <c r="I62" i="4"/>
  <c r="I58" i="4"/>
  <c r="I57" i="4"/>
  <c r="I56" i="4"/>
  <c r="J64" i="4"/>
  <c r="J61" i="4"/>
  <c r="Q50" i="4"/>
  <c r="R56" i="4" s="1"/>
  <c r="H48" i="4"/>
  <c r="I48" i="4"/>
  <c r="Q51" i="4"/>
  <c r="R57" i="4" s="1"/>
  <c r="O50" i="4"/>
  <c r="Q56" i="4" s="1"/>
  <c r="I49" i="4"/>
  <c r="H49" i="4"/>
  <c r="I60" i="4"/>
  <c r="J63" i="4"/>
  <c r="J59" i="4"/>
  <c r="J54" i="4"/>
  <c r="H47" i="4"/>
  <c r="J55" i="4"/>
  <c r="Q48" i="4"/>
  <c r="R54" i="4" s="1"/>
  <c r="Q47" i="4"/>
  <c r="I55" i="4"/>
  <c r="O48" i="4"/>
  <c r="Q54" i="4" s="1"/>
  <c r="O47" i="4"/>
  <c r="U57" i="4" l="1"/>
  <c r="U55" i="4"/>
  <c r="U56" i="4"/>
  <c r="U54" i="4"/>
  <c r="T56" i="4"/>
  <c r="T54" i="4"/>
  <c r="T57" i="4"/>
  <c r="T55" i="4"/>
</calcChain>
</file>

<file path=xl/sharedStrings.xml><?xml version="1.0" encoding="utf-8"?>
<sst xmlns="http://schemas.openxmlformats.org/spreadsheetml/2006/main" count="120" uniqueCount="105">
  <si>
    <t>DATE</t>
  </si>
  <si>
    <t>KWH</t>
  </si>
  <si>
    <t>DAILY AVG</t>
  </si>
  <si>
    <t>METER-DEMAND</t>
  </si>
  <si>
    <t>BILL-DEMAND</t>
  </si>
  <si>
    <t>AMOUNT</t>
  </si>
  <si>
    <t>DAYS</t>
  </si>
  <si>
    <t>PF</t>
  </si>
  <si>
    <t>Read Dates</t>
  </si>
  <si>
    <t>Bill Date</t>
  </si>
  <si>
    <t>Use</t>
  </si>
  <si>
    <t>Days</t>
  </si>
  <si>
    <t>Month</t>
  </si>
  <si>
    <t>kwh/day</t>
  </si>
  <si>
    <t>days in cal</t>
  </si>
  <si>
    <t>Calendar Month kWh</t>
  </si>
  <si>
    <t>Avg Daily Flow (mgd)</t>
  </si>
  <si>
    <t>BOD Inf (lbs/day)</t>
  </si>
  <si>
    <t>BOD Eff (lbs/day)</t>
  </si>
  <si>
    <t>BOD Removed (lbs/day)</t>
  </si>
  <si>
    <t>kWh/MG Treated</t>
  </si>
  <si>
    <t>kWh / 1000 lb. BOD Removed</t>
  </si>
  <si>
    <t>BOD Removed (1000 lbs/day)</t>
  </si>
  <si>
    <t>Total kWh</t>
  </si>
  <si>
    <t>Monthly Avg</t>
  </si>
  <si>
    <t>Avg Daily Flow</t>
  </si>
  <si>
    <t>08-'11</t>
  </si>
  <si>
    <t>Monthly Benchmark Data</t>
  </si>
  <si>
    <t>Year</t>
  </si>
  <si>
    <t>08-11 Avg Daily Flow (0.631 mgd)</t>
  </si>
  <si>
    <t>08-11 Avg kWh/MG Treated (7972)</t>
  </si>
  <si>
    <t>08-11 Avg kWh / 1000 lb. BOD Removed (3420)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</si>
  <si>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</si>
  <si>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</si>
  <si>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</si>
  <si>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</si>
  <si>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</si>
  <si>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</si>
  <si>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</si>
  <si>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</si>
  <si>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</si>
  <si>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</si>
  <si>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</si>
  <si>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</si>
  <si>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2008-2011 Energy Usage (kWh) </t>
  </si>
  <si>
    <t>Ann Avg</t>
  </si>
  <si>
    <t>Wastewater Plant</t>
  </si>
  <si>
    <t>Annual kWh</t>
  </si>
  <si>
    <t>Station 1</t>
  </si>
  <si>
    <t>Station 2</t>
  </si>
  <si>
    <t>Station 3</t>
  </si>
  <si>
    <t>Station 4</t>
  </si>
  <si>
    <t>Station 5</t>
  </si>
  <si>
    <t>Station 6</t>
  </si>
  <si>
    <t>MONTH</t>
  </si>
  <si>
    <t>DEMAND (KW)</t>
  </si>
  <si>
    <t>KWH IF DEMAND WAS 24/7</t>
  </si>
  <si>
    <t>LOAD FACTOR</t>
  </si>
  <si>
    <t>AVERAGES</t>
  </si>
  <si>
    <t>OVERALL</t>
  </si>
  <si>
    <t>2011-12</t>
  </si>
  <si>
    <t>2010-11</t>
  </si>
  <si>
    <t>2009-10</t>
  </si>
  <si>
    <t>mmBTU / 1000 lb. BOD Removed</t>
  </si>
  <si>
    <t>mmBTU /MG Treated</t>
  </si>
  <si>
    <t>Account</t>
  </si>
  <si>
    <t>Days Use</t>
  </si>
  <si>
    <t>Billing Period</t>
  </si>
  <si>
    <t>KW History</t>
  </si>
  <si>
    <t>KVAR Usage</t>
  </si>
  <si>
    <t>Reporting Revenue</t>
  </si>
  <si>
    <t>Meter #</t>
  </si>
  <si>
    <t>Rate Schedule</t>
  </si>
  <si>
    <t>ANNUAL NUMBERS (INCL. HEAT)</t>
  </si>
  <si>
    <t>kWh/MG</t>
  </si>
  <si>
    <t>MG saved</t>
  </si>
  <si>
    <t>kWh saved</t>
  </si>
  <si>
    <t>% Annual Electrical Consumption</t>
  </si>
  <si>
    <t>kWh Used</t>
  </si>
  <si>
    <t>Annual Total kWh</t>
  </si>
  <si>
    <t>jan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</si>
  <si>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</si>
  <si>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</si>
  <si>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</si>
  <si>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</si>
  <si>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</si>
  <si>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</si>
  <si>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</si>
  <si>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</si>
  <si>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</si>
  <si>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</si>
  <si>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</si>
  <si>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Jun-Sept percent of annual elec consumption</t>
  </si>
  <si>
    <t>Monthly Water Production (MG)</t>
  </si>
  <si>
    <t>Jun-Sept percent of water production</t>
  </si>
  <si>
    <t>SUMMER ONLY (no heat load)</t>
  </si>
  <si>
    <t>Assume we cut 10% by</t>
  </si>
  <si>
    <t>fixing leaks ~ 45 MG.</t>
  </si>
  <si>
    <t>MG saved annually</t>
  </si>
  <si>
    <t>kWh: Jun-Sept</t>
  </si>
  <si>
    <t>MG: Jun-Sept</t>
  </si>
  <si>
    <t>Annual water production (MG)</t>
  </si>
  <si>
    <t>Pumping Energy (kWh)</t>
  </si>
  <si>
    <t>Heating Energy (kWh)</t>
  </si>
  <si>
    <t>mmBTU/MG (divide kWh by 293.07)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</si>
</sst>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0.0"/>
    <numFmt numFmtId="168" formatCode="_(* #,##0.0_);_(* \(#,##0.0\);_(* &quot;-&quot;??_);_(@_)"/>
    <numFmt numFmtId="169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</cellStyleXfs>
  <cellXfs count="95">
    <xf numFmtId="0" fontId="0" fillId="0" borderId="0" xfId="0"/>
    <xf numFmtId="0" fontId="18" fillId="0" borderId="0" xfId="44" applyAlignment="1">
      <alignment horizontal="center"/>
    </xf>
    <xf numFmtId="49" fontId="18" fillId="0" borderId="0" xfId="44" applyNumberFormat="1" applyAlignment="1">
      <alignment horizontal="center" wrapText="1"/>
    </xf>
    <xf numFmtId="14" fontId="18" fillId="0" borderId="0" xfId="44" applyNumberFormat="1" applyAlignment="1">
      <alignment horizontal="center"/>
    </xf>
    <xf numFmtId="3" fontId="18" fillId="0" borderId="0" xfId="44" applyNumberFormat="1" applyAlignment="1">
      <alignment horizontal="center"/>
    </xf>
    <xf numFmtId="0" fontId="18" fillId="0" borderId="0" xfId="44" applyNumberFormat="1" applyAlignment="1">
      <alignment horizontal="center" wrapText="1"/>
    </xf>
    <xf numFmtId="14" fontId="18" fillId="0" borderId="0" xfId="44" applyNumberFormat="1"/>
    <xf numFmtId="3" fontId="18" fillId="0" borderId="0" xfId="44" applyNumberFormat="1"/>
    <xf numFmtId="0" fontId="18" fillId="0" borderId="0" xfId="44"/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17" fontId="0" fillId="0" borderId="0" xfId="0" applyNumberFormat="1"/>
    <xf numFmtId="164" fontId="0" fillId="0" borderId="0" xfId="1" applyNumberFormat="1" applyFont="1"/>
    <xf numFmtId="16" fontId="0" fillId="0" borderId="0" xfId="0" quotePrefix="1" applyNumberFormat="1"/>
    <xf numFmtId="1" fontId="0" fillId="0" borderId="0" xfId="0" applyNumberFormat="1"/>
    <xf numFmtId="165" fontId="0" fillId="0" borderId="0" xfId="0" applyNumberForma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165" fontId="0" fillId="0" borderId="0" xfId="0" applyNumberFormat="1" applyBorder="1"/>
    <xf numFmtId="164" fontId="0" fillId="0" borderId="0" xfId="1" applyNumberFormat="1" applyFont="1" applyBorder="1"/>
    <xf numFmtId="164" fontId="0" fillId="0" borderId="14" xfId="1" applyNumberFormat="1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5" fontId="0" fillId="0" borderId="16" xfId="0" applyNumberForma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6" fontId="0" fillId="0" borderId="0" xfId="2" applyNumberFormat="1" applyFont="1"/>
    <xf numFmtId="164" fontId="0" fillId="0" borderId="0" xfId="0" applyNumberFormat="1"/>
    <xf numFmtId="0" fontId="18" fillId="0" borderId="0" xfId="44" applyAlignment="1"/>
    <xf numFmtId="49" fontId="18" fillId="0" borderId="0" xfId="44" applyNumberFormat="1" applyAlignment="1">
      <alignment wrapText="1"/>
    </xf>
    <xf numFmtId="14" fontId="18" fillId="0" borderId="0" xfId="44" applyNumberFormat="1" applyAlignment="1"/>
    <xf numFmtId="3" fontId="18" fillId="0" borderId="0" xfId="44" applyNumberFormat="1" applyAlignment="1"/>
    <xf numFmtId="0" fontId="18" fillId="0" borderId="0" xfId="44" applyNumberFormat="1" applyAlignment="1">
      <alignment wrapText="1"/>
    </xf>
    <xf numFmtId="0" fontId="0" fillId="0" borderId="0" xfId="0" applyAlignment="1"/>
    <xf numFmtId="0" fontId="18" fillId="0" borderId="0" xfId="44" applyAlignment="1">
      <alignment wrapText="1"/>
    </xf>
    <xf numFmtId="0" fontId="18" fillId="0" borderId="0" xfId="44" applyFill="1" applyAlignment="1">
      <alignment wrapText="1"/>
    </xf>
    <xf numFmtId="3" fontId="0" fillId="0" borderId="0" xfId="0" applyNumberFormat="1"/>
    <xf numFmtId="167" fontId="0" fillId="0" borderId="0" xfId="0" applyNumberFormat="1"/>
    <xf numFmtId="168" fontId="0" fillId="0" borderId="0" xfId="1" applyNumberFormat="1" applyFont="1"/>
    <xf numFmtId="169" fontId="0" fillId="0" borderId="0" xfId="0" applyNumberFormat="1"/>
    <xf numFmtId="2" fontId="0" fillId="0" borderId="0" xfId="2" applyNumberFormat="1" applyFont="1"/>
    <xf numFmtId="167" fontId="0" fillId="0" borderId="0" xfId="0" applyNumberFormat="1" applyBorder="1"/>
    <xf numFmtId="3" fontId="0" fillId="0" borderId="0" xfId="0" applyNumberFormat="1" applyBorder="1"/>
    <xf numFmtId="166" fontId="0" fillId="34" borderId="0" xfId="0" applyNumberFormat="1" applyFill="1"/>
    <xf numFmtId="1" fontId="0" fillId="0" borderId="13" xfId="0" applyNumberFormat="1" applyBorder="1"/>
    <xf numFmtId="0" fontId="0" fillId="0" borderId="0" xfId="0" applyFill="1"/>
    <xf numFmtId="0" fontId="0" fillId="34" borderId="0" xfId="0" applyFill="1" applyBorder="1"/>
    <xf numFmtId="167" fontId="0" fillId="0" borderId="13" xfId="0" applyNumberFormat="1" applyBorder="1"/>
    <xf numFmtId="166" fontId="0" fillId="0" borderId="11" xfId="2" applyNumberFormat="1" applyFont="1" applyBorder="1"/>
    <xf numFmtId="17" fontId="0" fillId="0" borderId="11" xfId="0" applyNumberFormat="1" applyBorder="1"/>
    <xf numFmtId="166" fontId="0" fillId="0" borderId="0" xfId="2" applyNumberFormat="1" applyFont="1" applyBorder="1"/>
    <xf numFmtId="0" fontId="0" fillId="0" borderId="0" xfId="0" applyFill="1" applyBorder="1"/>
    <xf numFmtId="2" fontId="0" fillId="0" borderId="12" xfId="1" applyNumberFormat="1" applyFont="1" applyBorder="1"/>
    <xf numFmtId="164" fontId="0" fillId="0" borderId="13" xfId="1" applyNumberFormat="1" applyFont="1" applyBorder="1"/>
    <xf numFmtId="164" fontId="0" fillId="0" borderId="15" xfId="1" applyNumberFormat="1" applyFont="1" applyBorder="1"/>
    <xf numFmtId="4" fontId="0" fillId="0" borderId="11" xfId="0" applyNumberFormat="1" applyBorder="1"/>
    <xf numFmtId="0" fontId="0" fillId="0" borderId="11" xfId="1" applyNumberFormat="1" applyFont="1" applyBorder="1"/>
    <xf numFmtId="4" fontId="0" fillId="0" borderId="0" xfId="0" applyNumberFormat="1" applyBorder="1"/>
    <xf numFmtId="167" fontId="0" fillId="0" borderId="11" xfId="0" applyNumberFormat="1" applyBorder="1"/>
    <xf numFmtId="3" fontId="0" fillId="0" borderId="11" xfId="0" applyNumberFormat="1" applyBorder="1"/>
    <xf numFmtId="0" fontId="0" fillId="0" borderId="0" xfId="1" applyNumberFormat="1" applyFont="1" applyBorder="1"/>
    <xf numFmtId="17" fontId="0" fillId="0" borderId="0" xfId="0" applyNumberFormat="1" applyBorder="1"/>
    <xf numFmtId="9" fontId="0" fillId="0" borderId="13" xfId="2" applyFont="1" applyBorder="1"/>
    <xf numFmtId="0" fontId="0" fillId="0" borderId="0" xfId="0"/>
    <xf numFmtId="17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33" borderId="0" xfId="0" applyFill="1"/>
    <xf numFmtId="166" fontId="0" fillId="33" borderId="0" xfId="2" applyNumberFormat="1" applyFont="1" applyFill="1"/>
    <xf numFmtId="0" fontId="0" fillId="34" borderId="0" xfId="0" applyFill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1" xfId="0" applyBorder="1"/>
    <xf numFmtId="0" fontId="0" fillId="0" borderId="0" xfId="0" applyBorder="1"/>
    <xf numFmtId="0" fontId="0" fillId="0" borderId="16" xfId="0" applyBorder="1"/>
    <xf numFmtId="3" fontId="0" fillId="0" borderId="13" xfId="0" applyNumberFormat="1" applyBorder="1"/>
    <xf numFmtId="2" fontId="0" fillId="0" borderId="14" xfId="1" applyNumberFormat="1" applyFont="1" applyBorder="1"/>
    <xf numFmtId="166" fontId="0" fillId="33" borderId="0" xfId="2" applyNumberFormat="1" applyFont="1" applyFill="1" applyBorder="1"/>
    <xf numFmtId="0" fontId="0" fillId="33" borderId="0" xfId="0" applyFill="1" applyBorder="1"/>
    <xf numFmtId="167" fontId="0" fillId="34" borderId="0" xfId="0" applyNumberFormat="1" applyFill="1" applyBorder="1"/>
    <xf numFmtId="17" fontId="0" fillId="0" borderId="16" xfId="0" applyNumberFormat="1" applyBorder="1"/>
    <xf numFmtId="3" fontId="0" fillId="0" borderId="16" xfId="0" applyNumberFormat="1" applyBorder="1"/>
    <xf numFmtId="4" fontId="0" fillId="0" borderId="16" xfId="0" applyNumberFormat="1" applyBorder="1"/>
    <xf numFmtId="166" fontId="0" fillId="0" borderId="16" xfId="2" applyNumberFormat="1" applyFont="1" applyBorder="1"/>
    <xf numFmtId="167" fontId="0" fillId="0" borderId="16" xfId="0" applyNumberFormat="1" applyBorder="1"/>
    <xf numFmtId="0" fontId="0" fillId="0" borderId="16" xfId="1" applyNumberFormat="1" applyFont="1" applyBorder="1"/>
    <xf numFmtId="2" fontId="0" fillId="0" borderId="17" xfId="1" applyNumberFormat="1" applyFont="1" applyBorder="1"/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urrency 2" xfId="46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4" xfId="47"/>
    <cellStyle name="Normal_Sheet1" xfId="44"/>
    <cellStyle name="Note" xfId="17" builtinId="10" customBuiltin="1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Wastewater System Annual Energy Use From '08-'11 Data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679617956732517E-2"/>
          <c:y val="0.14281388547831086"/>
          <c:w val="0.7396881933625683"/>
          <c:h val="0.72979079562478499"/>
        </c:manualLayout>
      </c:layout>
      <c:ofPieChart>
        <c:ofPieType val="bar"/>
        <c:varyColors val="1"/>
        <c:ser>
          <c:idx val="1"/>
          <c:order val="0"/>
          <c:tx>
            <c:strRef>
              <c:f>'Summary Charts'!$C$4</c:f>
              <c:strCache>
                <c:ptCount val="1"/>
                <c:pt idx="0">
                  <c:v>Ann Avg</c:v>
                </c:pt>
              </c:strCache>
            </c:strRef>
          </c:tx>
          <c:dLbls>
            <c:dLbl>
              <c:idx val="0"/>
              <c:layout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2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3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4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5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6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7"/>
              <c:layout>
                <c:manualLayout>
                  <c:x val="-1.5740181604068895E-2"/>
                  <c:y val="7.071529232518232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'Summary Charts'!$A$5:$A$11</c:f>
              <c:strCache>
                <c:ptCount val="7"/>
                <c:pt idx="0">
                  <c:v>Wastewater Plant</c:v>
                </c:pt>
                <c:pt idx="1">
                  <c:v>Station 1</c:v>
                </c:pt>
                <c:pt idx="2">
                  <c:v>Station 2</c:v>
                </c:pt>
                <c:pt idx="3">
                  <c:v>Station 3</c:v>
                </c:pt>
                <c:pt idx="4">
                  <c:v>Station 4</c:v>
                </c:pt>
                <c:pt idx="5">
                  <c:v>Station 5</c:v>
                </c:pt>
                <c:pt idx="6">
                  <c:v>Station 6</c:v>
                </c:pt>
              </c:strCache>
            </c:strRef>
          </c:cat>
          <c:val>
            <c:numRef>
              <c:f>'Summary Charts'!$C$5:$C$11</c:f>
              <c:numCache>
                <c:formatCode>_(* #,##0_);_(* \(#,##0\);_(* "-"??_);_(@_)</c:formatCode>
                <c:ptCount val="7"/>
                <c:pt idx="0">
                  <c:v>1818395.18817701</c:v>
                </c:pt>
                <c:pt idx="1">
                  <c:v>28042.595471087272</c:v>
                </c:pt>
                <c:pt idx="2">
                  <c:v>25463.06399301859</c:v>
                </c:pt>
                <c:pt idx="3">
                  <c:v>7285.0839220585804</c:v>
                </c:pt>
                <c:pt idx="4">
                  <c:v>7823.3112246283818</c:v>
                </c:pt>
                <c:pt idx="5">
                  <c:v>5207.4671219614374</c:v>
                </c:pt>
                <c:pt idx="6">
                  <c:v>4623.7579503453462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75"/>
        <c:serLines/>
      </c:of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 4: Monthly Average</a:t>
            </a:r>
            <a:r>
              <a:rPr lang="en-US" baseline="0"/>
              <a:t> </a:t>
            </a:r>
            <a:r>
              <a:rPr lang="en-US"/>
              <a:t>Benchmarking Data '08-'11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'PlantBenchmarking Data'!$I$53</c:f>
              <c:strCache>
                <c:ptCount val="1"/>
                <c:pt idx="0">
                  <c:v>kWh/MG Treated</c:v>
                </c:pt>
              </c:strCache>
            </c:strRef>
          </c:tx>
          <c:marker>
            <c:symbol val="none"/>
          </c:marker>
          <c:cat>
            <c:strRef>
              <c:f>'PlantBenchmarking Data'!$G$54:$G$65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'PlantBenchmarking Data'!$I$54:$I$65</c:f>
              <c:numCache>
                <c:formatCode>_(* #,##0_);_(* \(#,##0\);_(* "-"??_);_(@_)</c:formatCode>
                <c:ptCount val="12"/>
                <c:pt idx="0">
                  <c:v>7089.3847122419074</c:v>
                </c:pt>
                <c:pt idx="1">
                  <c:v>7716.2637314315843</c:v>
                </c:pt>
                <c:pt idx="2">
                  <c:v>7687.3168672011761</c:v>
                </c:pt>
                <c:pt idx="3">
                  <c:v>7736.8529440896727</c:v>
                </c:pt>
                <c:pt idx="4">
                  <c:v>8614.5638625283627</c:v>
                </c:pt>
                <c:pt idx="5">
                  <c:v>8628.7346114247521</c:v>
                </c:pt>
                <c:pt idx="6">
                  <c:v>8625.3023875057588</c:v>
                </c:pt>
                <c:pt idx="7">
                  <c:v>8076.2889810961351</c:v>
                </c:pt>
                <c:pt idx="8">
                  <c:v>8504.5853106358882</c:v>
                </c:pt>
                <c:pt idx="9">
                  <c:v>8141.1853837167682</c:v>
                </c:pt>
                <c:pt idx="10">
                  <c:v>7201.8990327094216</c:v>
                </c:pt>
                <c:pt idx="11">
                  <c:v>7686.5585475896069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'PlantBenchmarking Data'!$J$53</c:f>
              <c:strCache>
                <c:ptCount val="1"/>
                <c:pt idx="0">
                  <c:v>kWh / 1000 lb. BOD Removed</c:v>
                </c:pt>
              </c:strCache>
            </c:strRef>
          </c:tx>
          <c:marker>
            <c:symbol val="none"/>
          </c:marker>
          <c:cat>
            <c:strRef>
              <c:f>'PlantBenchmarking Data'!$G$54:$G$65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'PlantBenchmarking Data'!$J$54:$J$65</c:f>
              <c:numCache>
                <c:formatCode>_(* #,##0_);_(* \(#,##0\);_(* "-"??_);_(@_)</c:formatCode>
                <c:ptCount val="12"/>
                <c:pt idx="0">
                  <c:v>3865.8346802082438</c:v>
                </c:pt>
                <c:pt idx="1">
                  <c:v>3667.980134170376</c:v>
                </c:pt>
                <c:pt idx="2">
                  <c:v>3618.9360555334888</c:v>
                </c:pt>
                <c:pt idx="3">
                  <c:v>3595.2508078754954</c:v>
                </c:pt>
                <c:pt idx="4">
                  <c:v>3601.1607637990151</c:v>
                </c:pt>
                <c:pt idx="5">
                  <c:v>3267.3346511032778</c:v>
                </c:pt>
                <c:pt idx="6">
                  <c:v>3330.8291438141446</c:v>
                </c:pt>
                <c:pt idx="7">
                  <c:v>3189.7727937011241</c:v>
                </c:pt>
                <c:pt idx="8">
                  <c:v>3244.6399771615579</c:v>
                </c:pt>
                <c:pt idx="9">
                  <c:v>3089.5811970829441</c:v>
                </c:pt>
                <c:pt idx="10">
                  <c:v>3077.5211189543406</c:v>
                </c:pt>
                <c:pt idx="11">
                  <c:v>3226.3865415891537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31168"/>
        <c:axId val="90232704"/>
      </c:lineChart>
      <c:lineChart>
        <c:grouping val="standard"/>
        <c:varyColors val="0"/>
        <c:ser>
          <c:idx val="0"/>
          <c:order val="0"/>
          <c:tx>
            <c:strRef>
              <c:f>'PlantBenchmarking Data'!$H$53</c:f>
              <c:strCache>
                <c:ptCount val="1"/>
                <c:pt idx="0">
                  <c:v>Avg Daily Flow (mgd)</c:v>
                </c:pt>
              </c:strCache>
            </c:strRef>
          </c:tx>
          <c:marker>
            <c:symbol val="none"/>
          </c:marker>
          <c:cat>
            <c:strRef>
              <c:f>'PlantBenchmarking Data'!$G$54:$G$65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'PlantBenchmarking Data'!$H$54:$H$65</c:f>
              <c:numCache>
                <c:formatCode>0.000</c:formatCode>
                <c:ptCount val="12"/>
                <c:pt idx="0">
                  <c:v>0.7416666666666667</c:v>
                </c:pt>
                <c:pt idx="1">
                  <c:v>0.63775000000000004</c:v>
                </c:pt>
                <c:pt idx="2">
                  <c:v>0.66249999999999998</c:v>
                </c:pt>
                <c:pt idx="3">
                  <c:v>0.66075000000000006</c:v>
                </c:pt>
                <c:pt idx="4">
                  <c:v>0.6359999999999999</c:v>
                </c:pt>
                <c:pt idx="5">
                  <c:v>0.57833333333333325</c:v>
                </c:pt>
                <c:pt idx="6">
                  <c:v>0.57799999999999996</c:v>
                </c:pt>
                <c:pt idx="7">
                  <c:v>0.56799999999999995</c:v>
                </c:pt>
                <c:pt idx="8">
                  <c:v>0.57199999999999995</c:v>
                </c:pt>
                <c:pt idx="9">
                  <c:v>0.57499999999999996</c:v>
                </c:pt>
                <c:pt idx="10">
                  <c:v>0.66299999999999992</c:v>
                </c:pt>
                <c:pt idx="11">
                  <c:v>0.67433333333333323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6656"/>
        <c:axId val="90484736"/>
      </c:lineChart>
      <c:catAx>
        <c:axId val="9023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232704"/>
        <c:crosses val="autoZero"/>
        <c:auto val="1"/>
        <c:lblAlgn val="ctr"/>
        <c:lblOffset val="100"/>
        <c:noMultiLvlLbl val="0"/>
      </c:catAx>
      <c:valAx>
        <c:axId val="90232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0231168"/>
        <c:crosses val="autoZero"/>
        <c:crossBetween val="between"/>
      </c:valAx>
      <c:valAx>
        <c:axId val="90484736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90486656"/>
        <c:crosses val="max"/>
        <c:crossBetween val="between"/>
      </c:valAx>
      <c:catAx>
        <c:axId val="9048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04847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 5:  Annual Average Benchmarking Data '08-'11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89967920676582"/>
          <c:y val="0.12986900942937687"/>
          <c:w val="0.52027384076990379"/>
          <c:h val="0.79281107222708269"/>
        </c:manualLayout>
      </c:layout>
      <c:lineChart>
        <c:grouping val="standard"/>
        <c:varyColors val="0"/>
        <c:ser>
          <c:idx val="1"/>
          <c:order val="2"/>
          <c:tx>
            <c:strRef>
              <c:f>'PlantBenchmarking Data'!$Q$53</c:f>
              <c:strCache>
                <c:ptCount val="1"/>
                <c:pt idx="0">
                  <c:v>kWh/MG Treated</c:v>
                </c:pt>
              </c:strCache>
            </c:strRef>
          </c:tx>
          <c:marker>
            <c:symbol val="none"/>
          </c:marker>
          <c:cat>
            <c:numRef>
              <c:f>'[1]PlantBenchmarking Data'!$N$54:$N$57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'PlantBenchmarking Data'!$Q$54:$Q$57</c:f>
              <c:numCache>
                <c:formatCode>_(* #,##0_);_(* \(#,##0\);_(* "-"??_);_(@_)</c:formatCode>
                <c:ptCount val="4"/>
                <c:pt idx="0">
                  <c:v>8846.0250742031712</c:v>
                </c:pt>
                <c:pt idx="1">
                  <c:v>8041.5616479458249</c:v>
                </c:pt>
                <c:pt idx="2">
                  <c:v>7492.1817620397896</c:v>
                </c:pt>
                <c:pt idx="3">
                  <c:v>7034.1219571403199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'PlantBenchmarking Data'!$T$53</c:f>
              <c:strCache>
                <c:ptCount val="1"/>
                <c:pt idx="0">
                  <c:v>08-11 Avg kWh/MG Treated (7972)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val>
            <c:numRef>
              <c:f>'PlantBenchmarking Data'!$T$54:$T$57</c:f>
              <c:numCache>
                <c:formatCode>_(* #,##0_);_(* \(#,##0\);_(* "-"??_);_(@_)</c:formatCode>
                <c:ptCount val="4"/>
                <c:pt idx="0">
                  <c:v>7972.0451630440975</c:v>
                </c:pt>
                <c:pt idx="1">
                  <c:v>7972.0451630440975</c:v>
                </c:pt>
                <c:pt idx="2">
                  <c:v>7972.0451630440975</c:v>
                </c:pt>
                <c:pt idx="3">
                  <c:v>7972.0451630440975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'PlantBenchmarking Data'!$R$53</c:f>
              <c:strCache>
                <c:ptCount val="1"/>
                <c:pt idx="0">
                  <c:v>kWh / 1000 lb. BOD Removed</c:v>
                </c:pt>
              </c:strCache>
            </c:strRef>
          </c:tx>
          <c:marker>
            <c:symbol val="none"/>
          </c:marker>
          <c:cat>
            <c:numRef>
              <c:f>'[1]PlantBenchmarking Data'!$N$54:$N$57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'PlantBenchmarking Data'!$R$54:$R$57</c:f>
              <c:numCache>
                <c:formatCode>_(* #,##0_);_(* \(#,##0\);_(* "-"??_);_(@_)</c:formatCode>
                <c:ptCount val="4"/>
                <c:pt idx="0">
                  <c:v>3570.8792631355504</c:v>
                </c:pt>
                <c:pt idx="1">
                  <c:v>3547.1261192766601</c:v>
                </c:pt>
                <c:pt idx="2">
                  <c:v>2882.9353262965737</c:v>
                </c:pt>
                <c:pt idx="3">
                  <c:v>4073.7204229976023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'PlantBenchmarking Data'!$U$53</c:f>
              <c:strCache>
                <c:ptCount val="1"/>
                <c:pt idx="0">
                  <c:v>08-11 Avg kWh / 1000 lb. BOD Removed (3420)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'PlantBenchmarking Data'!$U$54:$U$57</c:f>
              <c:numCache>
                <c:formatCode>_(* #,##0_);_(* \(#,##0\);_(* "-"??_);_(@_)</c:formatCode>
                <c:ptCount val="4"/>
                <c:pt idx="0">
                  <c:v>3420.2252839089474</c:v>
                </c:pt>
                <c:pt idx="1">
                  <c:v>3420.2252839089474</c:v>
                </c:pt>
                <c:pt idx="2">
                  <c:v>3420.2252839089474</c:v>
                </c:pt>
                <c:pt idx="3">
                  <c:v>3420.2252839089474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6848"/>
        <c:axId val="90448640"/>
      </c:lineChart>
      <c:lineChart>
        <c:grouping val="standard"/>
        <c:varyColors val="0"/>
        <c:ser>
          <c:idx val="0"/>
          <c:order val="0"/>
          <c:tx>
            <c:strRef>
              <c:f>'PlantBenchmarking Data'!$O$53</c:f>
              <c:strCache>
                <c:ptCount val="1"/>
                <c:pt idx="0">
                  <c:v>Avg Daily Flow (mgd)</c:v>
                </c:pt>
              </c:strCache>
            </c:strRef>
          </c:tx>
          <c:marker>
            <c:symbol val="none"/>
          </c:marker>
          <c:cat>
            <c:numRef>
              <c:f>'PlantBenchmarking Data'!$N$54:$N$57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'PlantBenchmarking Data'!$O$54:$O$57</c:f>
              <c:numCache>
                <c:formatCode>0.000</c:formatCode>
                <c:ptCount val="4"/>
                <c:pt idx="0">
                  <c:v>0.59400000000000008</c:v>
                </c:pt>
                <c:pt idx="1">
                  <c:v>0.62616666666666676</c:v>
                </c:pt>
                <c:pt idx="2">
                  <c:v>0.60841666666666661</c:v>
                </c:pt>
                <c:pt idx="3">
                  <c:v>0.77799999999999991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'PlantBenchmarking Data'!$S$53</c:f>
              <c:strCache>
                <c:ptCount val="1"/>
                <c:pt idx="0">
                  <c:v>08-11 Avg Daily Flow (0.631 mgd)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'PlantBenchmarking Data'!$N$54:$N$57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'PlantBenchmarking Data'!$S$54:$S$57</c:f>
              <c:numCache>
                <c:formatCode>0.000</c:formatCode>
                <c:ptCount val="4"/>
                <c:pt idx="0">
                  <c:v>0.63097499999999984</c:v>
                </c:pt>
                <c:pt idx="1">
                  <c:v>0.63097499999999984</c:v>
                </c:pt>
                <c:pt idx="2">
                  <c:v>0.63097499999999984</c:v>
                </c:pt>
                <c:pt idx="3">
                  <c:v>0.63097499999999984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0928"/>
        <c:axId val="90450560"/>
      </c:lineChart>
      <c:catAx>
        <c:axId val="904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448640"/>
        <c:crosses val="autoZero"/>
        <c:auto val="1"/>
        <c:lblAlgn val="ctr"/>
        <c:lblOffset val="100"/>
        <c:noMultiLvlLbl val="0"/>
      </c:catAx>
      <c:valAx>
        <c:axId val="90448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0446848"/>
        <c:crosses val="autoZero"/>
        <c:crossBetween val="between"/>
      </c:valAx>
      <c:valAx>
        <c:axId val="90450560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90460928"/>
        <c:crosses val="max"/>
        <c:crossBetween val="between"/>
      </c:valAx>
      <c:catAx>
        <c:axId val="9046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450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343438320209974"/>
          <c:y val="0.26231481481481483"/>
          <c:w val="0.26360265383493731"/>
          <c:h val="0.595663458734324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 3: Monthly Benchmarks</a:t>
            </a:r>
            <a:r>
              <a:rPr lang="en-US" baseline="0"/>
              <a:t> '08-'11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9597550306212"/>
          <c:y val="0.12986900942937687"/>
          <c:w val="0.64536658498425092"/>
          <c:h val="0.70629921259842521"/>
        </c:manualLayout>
      </c:layout>
      <c:lineChart>
        <c:grouping val="standard"/>
        <c:varyColors val="0"/>
        <c:ser>
          <c:idx val="0"/>
          <c:order val="0"/>
          <c:tx>
            <c:strRef>
              <c:f>'PlantBenchmarking Data'!$O$1</c:f>
              <c:strCache>
                <c:ptCount val="1"/>
                <c:pt idx="0">
                  <c:v>kWh/MG Treated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'PlantBenchmarking Data'!$F$2:$F$42</c:f>
              <c:numCache>
                <c:formatCode>mmm\-yy</c:formatCode>
                <c:ptCount val="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</c:numCache>
            </c:numRef>
          </c:cat>
          <c:val>
            <c:numRef>
              <c:f>'PlantBenchmarking Data'!$O$2:$O$42</c:f>
              <c:numCache>
                <c:formatCode>_(* #,##0_);_(* \(#,##0\);_(* "-"??_);_(@_)</c:formatCode>
                <c:ptCount val="41"/>
                <c:pt idx="1">
                  <c:v>7522.5439012814431</c:v>
                </c:pt>
                <c:pt idx="2">
                  <c:v>8383.0071174377208</c:v>
                </c:pt>
                <c:pt idx="3">
                  <c:v>8383.0455259026694</c:v>
                </c:pt>
                <c:pt idx="4">
                  <c:v>9701.7766497461926</c:v>
                </c:pt>
                <c:pt idx="5">
                  <c:v>9193.5483870967746</c:v>
                </c:pt>
                <c:pt idx="6">
                  <c:v>9455.6099757923785</c:v>
                </c:pt>
                <c:pt idx="7">
                  <c:v>9069.1441843844914</c:v>
                </c:pt>
                <c:pt idx="8">
                  <c:v>9277.9232111692854</c:v>
                </c:pt>
                <c:pt idx="9">
                  <c:v>9296.5035806703982</c:v>
                </c:pt>
                <c:pt idx="10">
                  <c:v>8225.5734673831394</c:v>
                </c:pt>
                <c:pt idx="11">
                  <c:v>8797.5998153704131</c:v>
                </c:pt>
                <c:pt idx="12">
                  <c:v>6948.0286738351251</c:v>
                </c:pt>
                <c:pt idx="13">
                  <c:v>8490.370199515628</c:v>
                </c:pt>
                <c:pt idx="14">
                  <c:v>7525.2400886481155</c:v>
                </c:pt>
                <c:pt idx="15">
                  <c:v>8094.6236559139788</c:v>
                </c:pt>
                <c:pt idx="16">
                  <c:v>9406.3926940639267</c:v>
                </c:pt>
                <c:pt idx="17">
                  <c:v>9126.0997067448661</c:v>
                </c:pt>
                <c:pt idx="18">
                  <c:v>8476.8211920529811</c:v>
                </c:pt>
                <c:pt idx="19">
                  <c:v>7730.3941369957865</c:v>
                </c:pt>
                <c:pt idx="20">
                  <c:v>8528.5714285714275</c:v>
                </c:pt>
                <c:pt idx="21">
                  <c:v>8093.3047907285745</c:v>
                </c:pt>
                <c:pt idx="22">
                  <c:v>6617.142056205761</c:v>
                </c:pt>
                <c:pt idx="23">
                  <c:v>7461.7511520737326</c:v>
                </c:pt>
                <c:pt idx="24">
                  <c:v>7101.9238641015145</c:v>
                </c:pt>
                <c:pt idx="25">
                  <c:v>7567.2050522550726</c:v>
                </c:pt>
                <c:pt idx="26">
                  <c:v>8364.3847487001731</c:v>
                </c:pt>
                <c:pt idx="27">
                  <c:v>7334.6774193548381</c:v>
                </c:pt>
                <c:pt idx="28">
                  <c:v>8294.3143812709041</c:v>
                </c:pt>
                <c:pt idx="29">
                  <c:v>7566.5557404326128</c:v>
                </c:pt>
                <c:pt idx="30">
                  <c:v>7943.4759946719178</c:v>
                </c:pt>
                <c:pt idx="31">
                  <c:v>7429.3286219081283</c:v>
                </c:pt>
                <c:pt idx="32">
                  <c:v>7707.2612921669524</c:v>
                </c:pt>
                <c:pt idx="33">
                  <c:v>7033.7477797513329</c:v>
                </c:pt>
                <c:pt idx="34">
                  <c:v>6762.9815745393635</c:v>
                </c:pt>
                <c:pt idx="35">
                  <c:v>6800.3246753246758</c:v>
                </c:pt>
                <c:pt idx="36">
                  <c:v>7218.2015987890827</c:v>
                </c:pt>
                <c:pt idx="37">
                  <c:v>7284.9357726741919</c:v>
                </c:pt>
                <c:pt idx="38">
                  <c:v>6476.6355140186915</c:v>
                </c:pt>
                <c:pt idx="39">
                  <c:v>7135.0651751872047</c:v>
                </c:pt>
                <c:pt idx="40">
                  <c:v>7055.7717250324249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'PlantBenchmarking Data'!$Q$1</c:f>
              <c:strCache>
                <c:ptCount val="1"/>
                <c:pt idx="0">
                  <c:v>kWh / 1000 lb. BOD Removed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'PlantBenchmarking Data'!$F$2:$F$42</c:f>
              <c:numCache>
                <c:formatCode>mmm\-yy</c:formatCode>
                <c:ptCount val="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</c:numCache>
            </c:numRef>
          </c:cat>
          <c:val>
            <c:numRef>
              <c:f>'PlantBenchmarking Data'!$Q$2:$Q$42</c:f>
              <c:numCache>
                <c:formatCode>_(* #,##0_);_(* \(#,##0\);_(* "-"??_);_(@_)</c:formatCode>
                <c:ptCount val="41"/>
                <c:pt idx="1">
                  <c:v>3659.451659451659</c:v>
                </c:pt>
                <c:pt idx="2">
                  <c:v>3697.1278348897436</c:v>
                </c:pt>
                <c:pt idx="3">
                  <c:v>3724.8883928571431</c:v>
                </c:pt>
                <c:pt idx="4">
                  <c:v>3505.5942773294205</c:v>
                </c:pt>
                <c:pt idx="5">
                  <c:v>3400.2737543157164</c:v>
                </c:pt>
                <c:pt idx="6">
                  <c:v>3374.2694875313146</c:v>
                </c:pt>
                <c:pt idx="7">
                  <c:v>3427.3444832312643</c:v>
                </c:pt>
                <c:pt idx="8">
                  <c:v>3617.9733224445349</c:v>
                </c:pt>
                <c:pt idx="9">
                  <c:v>3559.8079067923932</c:v>
                </c:pt>
                <c:pt idx="10">
                  <c:v>3390.0807513615332</c:v>
                </c:pt>
                <c:pt idx="11">
                  <c:v>3922.8600242863313</c:v>
                </c:pt>
                <c:pt idx="12">
                  <c:v>4068.4191195760532</c:v>
                </c:pt>
                <c:pt idx="13">
                  <c:v>3589.1710584690695</c:v>
                </c:pt>
                <c:pt idx="14">
                  <c:v>4026.0003741440141</c:v>
                </c:pt>
                <c:pt idx="15">
                  <c:v>3912.8852850979783</c:v>
                </c:pt>
                <c:pt idx="16">
                  <c:v>4352.1892991073782</c:v>
                </c:pt>
                <c:pt idx="17">
                  <c:v>3348.6922668021061</c:v>
                </c:pt>
                <c:pt idx="18">
                  <c:v>3523.5014795953484</c:v>
                </c:pt>
                <c:pt idx="19">
                  <c:v>3326.6284238496114</c:v>
                </c:pt>
                <c:pt idx="20">
                  <c:v>3458.1130982550139</c:v>
                </c:pt>
                <c:pt idx="21">
                  <c:v>3254.3395151140976</c:v>
                </c:pt>
                <c:pt idx="22">
                  <c:v>3035.3491841012255</c:v>
                </c:pt>
                <c:pt idx="23">
                  <c:v>2670.2243272080227</c:v>
                </c:pt>
                <c:pt idx="24">
                  <c:v>2897.5583686829887</c:v>
                </c:pt>
                <c:pt idx="25">
                  <c:v>2707.5884465561235</c:v>
                </c:pt>
                <c:pt idx="26">
                  <c:v>2873.7942122186496</c:v>
                </c:pt>
                <c:pt idx="27">
                  <c:v>3219.3906785454337</c:v>
                </c:pt>
                <c:pt idx="28">
                  <c:v>2928.1539642245702</c:v>
                </c:pt>
                <c:pt idx="29">
                  <c:v>3053.0379321920104</c:v>
                </c:pt>
                <c:pt idx="30">
                  <c:v>3094.7164643157716</c:v>
                </c:pt>
                <c:pt idx="31">
                  <c:v>2815.3454740224965</c:v>
                </c:pt>
                <c:pt idx="32">
                  <c:v>2657.8335107851258</c:v>
                </c:pt>
                <c:pt idx="33">
                  <c:v>2454.5961693423419</c:v>
                </c:pt>
                <c:pt idx="34">
                  <c:v>2807.1334214002645</c:v>
                </c:pt>
                <c:pt idx="35">
                  <c:v>3086.0752732731075</c:v>
                </c:pt>
                <c:pt idx="36">
                  <c:v>4631.5265523656908</c:v>
                </c:pt>
                <c:pt idx="37">
                  <c:v>4715.7093722046529</c:v>
                </c:pt>
                <c:pt idx="38">
                  <c:v>3878.8218008815502</c:v>
                </c:pt>
                <c:pt idx="39">
                  <c:v>3523.8388750014269</c:v>
                </c:pt>
                <c:pt idx="40">
                  <c:v>3618.7055145346908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4864"/>
        <c:axId val="90086400"/>
      </c:lineChart>
      <c:lineChart>
        <c:grouping val="standard"/>
        <c:varyColors val="0"/>
        <c:ser>
          <c:idx val="2"/>
          <c:order val="2"/>
          <c:tx>
            <c:strRef>
              <c:f>'PlantBenchmarking Data'!$K$1</c:f>
              <c:strCache>
                <c:ptCount val="1"/>
                <c:pt idx="0">
                  <c:v>Avg Daily Flow (mgd)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'PlantBenchmarking Data'!$K$3:$K$42</c:f>
              <c:numCache>
                <c:formatCode>General</c:formatCode>
                <c:ptCount val="40"/>
                <c:pt idx="0">
                  <c:v>0.60199999999999998</c:v>
                </c:pt>
                <c:pt idx="1">
                  <c:v>0.56200000000000006</c:v>
                </c:pt>
                <c:pt idx="2">
                  <c:v>0.63700000000000001</c:v>
                </c:pt>
                <c:pt idx="3">
                  <c:v>0.59099999999999997</c:v>
                </c:pt>
                <c:pt idx="4">
                  <c:v>0.58399999999999996</c:v>
                </c:pt>
                <c:pt idx="5">
                  <c:v>0.57299999999999995</c:v>
                </c:pt>
                <c:pt idx="6">
                  <c:v>0.57899999999999996</c:v>
                </c:pt>
                <c:pt idx="7">
                  <c:v>0.57299999999999995</c:v>
                </c:pt>
                <c:pt idx="8">
                  <c:v>0.57299999999999995</c:v>
                </c:pt>
                <c:pt idx="9">
                  <c:v>0.64100000000000001</c:v>
                </c:pt>
                <c:pt idx="10">
                  <c:v>0.61899999999999999</c:v>
                </c:pt>
                <c:pt idx="11">
                  <c:v>0.74399999999999999</c:v>
                </c:pt>
                <c:pt idx="12">
                  <c:v>0.59799999999999998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0.58399999999999996</c:v>
                </c:pt>
                <c:pt idx="16">
                  <c:v>0.55000000000000004</c:v>
                </c:pt>
                <c:pt idx="17">
                  <c:v>0.60399999999999998</c:v>
                </c:pt>
                <c:pt idx="18">
                  <c:v>0.55900000000000005</c:v>
                </c:pt>
                <c:pt idx="19">
                  <c:v>0.56000000000000005</c:v>
                </c:pt>
                <c:pt idx="20">
                  <c:v>0.58899999999999997</c:v>
                </c:pt>
                <c:pt idx="21">
                  <c:v>0.751</c:v>
                </c:pt>
                <c:pt idx="22">
                  <c:v>0.7</c:v>
                </c:pt>
                <c:pt idx="23">
                  <c:v>0.69799999999999995</c:v>
                </c:pt>
                <c:pt idx="24">
                  <c:v>0.61699999999999999</c:v>
                </c:pt>
                <c:pt idx="25">
                  <c:v>0.57699999999999996</c:v>
                </c:pt>
                <c:pt idx="26">
                  <c:v>0.64</c:v>
                </c:pt>
                <c:pt idx="27">
                  <c:v>0.59799999999999998</c:v>
                </c:pt>
                <c:pt idx="28">
                  <c:v>0.60099999999999998</c:v>
                </c:pt>
                <c:pt idx="29">
                  <c:v>0.55700000000000005</c:v>
                </c:pt>
                <c:pt idx="30">
                  <c:v>0.56599999999999995</c:v>
                </c:pt>
                <c:pt idx="31">
                  <c:v>0.58299999999999996</c:v>
                </c:pt>
                <c:pt idx="32">
                  <c:v>0.56299999999999994</c:v>
                </c:pt>
                <c:pt idx="33">
                  <c:v>0.59699999999999998</c:v>
                </c:pt>
                <c:pt idx="34">
                  <c:v>0.70399999999999996</c:v>
                </c:pt>
                <c:pt idx="35">
                  <c:v>0.78300000000000003</c:v>
                </c:pt>
                <c:pt idx="36">
                  <c:v>0.73399999999999999</c:v>
                </c:pt>
                <c:pt idx="37">
                  <c:v>0.85599999999999998</c:v>
                </c:pt>
                <c:pt idx="38">
                  <c:v>0.746</c:v>
                </c:pt>
                <c:pt idx="39">
                  <c:v>0.77100000000000002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98688"/>
        <c:axId val="90096768"/>
      </c:lineChart>
      <c:dateAx>
        <c:axId val="9008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0086400"/>
        <c:crosses val="autoZero"/>
        <c:auto val="1"/>
        <c:lblOffset val="100"/>
        <c:baseTimeUnit val="months"/>
      </c:dateAx>
      <c:valAx>
        <c:axId val="9008640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0084864"/>
        <c:crosses val="autoZero"/>
        <c:crossBetween val="between"/>
      </c:valAx>
      <c:valAx>
        <c:axId val="90096768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098688"/>
        <c:crosses val="max"/>
        <c:crossBetween val="between"/>
      </c:valAx>
      <c:catAx>
        <c:axId val="9009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90096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128037884851814"/>
          <c:y val="0.35245705914667635"/>
          <c:w val="0.14011708368341491"/>
          <c:h val="0.385685307036443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Energy, Load,</a:t>
            </a:r>
            <a:r>
              <a:rPr lang="en-US" baseline="0"/>
              <a:t> and Flow D</a:t>
            </a:r>
            <a:r>
              <a:rPr lang="en-US"/>
              <a:t>ata</a:t>
            </a:r>
            <a:r>
              <a:rPr lang="en-US" baseline="0"/>
              <a:t> '08-'11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9597550306212"/>
          <c:y val="0.12986900942937687"/>
          <c:w val="0.63614230553065476"/>
          <c:h val="0.70012384915590986"/>
        </c:manualLayout>
      </c:layout>
      <c:lineChart>
        <c:grouping val="standard"/>
        <c:varyColors val="0"/>
        <c:ser>
          <c:idx val="0"/>
          <c:order val="0"/>
          <c:tx>
            <c:strRef>
              <c:f>'PlantBenchmarking Data'!$I$1</c:f>
              <c:strCache>
                <c:ptCount val="1"/>
                <c:pt idx="0">
                  <c:v>Calendar Month kWh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'PlantBenchmarking Data'!$F$2:$F$42</c:f>
              <c:numCache>
                <c:formatCode>mmm\-yy</c:formatCode>
                <c:ptCount val="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</c:numCache>
            </c:numRef>
          </c:cat>
          <c:val>
            <c:numRef>
              <c:f>'PlantBenchmarking Data'!$I$2:$I$42</c:f>
              <c:numCache>
                <c:formatCode>General</c:formatCode>
                <c:ptCount val="41"/>
                <c:pt idx="0">
                  <c:v>147960</c:v>
                </c:pt>
                <c:pt idx="1">
                  <c:v>131328.57142857142</c:v>
                </c:pt>
                <c:pt idx="2">
                  <c:v>146048.75</c:v>
                </c:pt>
                <c:pt idx="3">
                  <c:v>160200</c:v>
                </c:pt>
                <c:pt idx="4">
                  <c:v>177746.25</c:v>
                </c:pt>
                <c:pt idx="5">
                  <c:v>161070.96774193548</c:v>
                </c:pt>
                <c:pt idx="6">
                  <c:v>167960</c:v>
                </c:pt>
                <c:pt idx="7">
                  <c:v>162782.06896551725</c:v>
                </c:pt>
                <c:pt idx="8">
                  <c:v>159487.5</c:v>
                </c:pt>
                <c:pt idx="9">
                  <c:v>165133.79310344826</c:v>
                </c:pt>
                <c:pt idx="10">
                  <c:v>158177.77777777775</c:v>
                </c:pt>
                <c:pt idx="11">
                  <c:v>168817.14285714284</c:v>
                </c:pt>
                <c:pt idx="12">
                  <c:v>160249.33333333331</c:v>
                </c:pt>
                <c:pt idx="13">
                  <c:v>142162.75862068965</c:v>
                </c:pt>
                <c:pt idx="14">
                  <c:v>152800</c:v>
                </c:pt>
                <c:pt idx="15">
                  <c:v>150560</c:v>
                </c:pt>
                <c:pt idx="16">
                  <c:v>170293.33333333331</c:v>
                </c:pt>
                <c:pt idx="17">
                  <c:v>150580.6451612903</c:v>
                </c:pt>
                <c:pt idx="18">
                  <c:v>158720</c:v>
                </c:pt>
                <c:pt idx="19">
                  <c:v>133960</c:v>
                </c:pt>
                <c:pt idx="20">
                  <c:v>143280</c:v>
                </c:pt>
                <c:pt idx="21">
                  <c:v>147775.65217391303</c:v>
                </c:pt>
                <c:pt idx="22">
                  <c:v>149084.21052631579</c:v>
                </c:pt>
                <c:pt idx="23">
                  <c:v>161920</c:v>
                </c:pt>
                <c:pt idx="24">
                  <c:v>153671.42857142855</c:v>
                </c:pt>
                <c:pt idx="25">
                  <c:v>130731.03448275862</c:v>
                </c:pt>
                <c:pt idx="26">
                  <c:v>149613.75</c:v>
                </c:pt>
                <c:pt idx="27">
                  <c:v>140825.80645161291</c:v>
                </c:pt>
                <c:pt idx="28">
                  <c:v>153760</c:v>
                </c:pt>
                <c:pt idx="29">
                  <c:v>136425</c:v>
                </c:pt>
                <c:pt idx="30">
                  <c:v>137160</c:v>
                </c:pt>
                <c:pt idx="31">
                  <c:v>130355</c:v>
                </c:pt>
                <c:pt idx="32">
                  <c:v>134800</c:v>
                </c:pt>
                <c:pt idx="33">
                  <c:v>122760</c:v>
                </c:pt>
                <c:pt idx="34">
                  <c:v>121125</c:v>
                </c:pt>
                <c:pt idx="35">
                  <c:v>148410.28571428571</c:v>
                </c:pt>
                <c:pt idx="36">
                  <c:v>175207.40740740742</c:v>
                </c:pt>
                <c:pt idx="37">
                  <c:v>149720</c:v>
                </c:pt>
                <c:pt idx="38">
                  <c:v>171864</c:v>
                </c:pt>
                <c:pt idx="39">
                  <c:v>159682.75862068965</c:v>
                </c:pt>
                <c:pt idx="40">
                  <c:v>168640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74496"/>
        <c:axId val="90522752"/>
      </c:lineChart>
      <c:lineChart>
        <c:grouping val="standard"/>
        <c:varyColors val="0"/>
        <c:ser>
          <c:idx val="1"/>
          <c:order val="1"/>
          <c:tx>
            <c:strRef>
              <c:f>'PlantBenchmarking Data'!$S$1</c:f>
              <c:strCache>
                <c:ptCount val="1"/>
                <c:pt idx="0">
                  <c:v>BOD Removed (1000 lbs/day)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'PlantBenchmarking Data'!$S$3:$S$42</c:f>
              <c:numCache>
                <c:formatCode>General</c:formatCode>
                <c:ptCount val="40"/>
                <c:pt idx="0">
                  <c:v>1.2375</c:v>
                </c:pt>
                <c:pt idx="1">
                  <c:v>1.2743</c:v>
                </c:pt>
                <c:pt idx="2">
                  <c:v>1.4336</c:v>
                </c:pt>
                <c:pt idx="3">
                  <c:v>1.6355999999999999</c:v>
                </c:pt>
                <c:pt idx="4">
                  <c:v>1.579</c:v>
                </c:pt>
                <c:pt idx="5">
                  <c:v>1.6057000000000001</c:v>
                </c:pt>
                <c:pt idx="6">
                  <c:v>1.5321</c:v>
                </c:pt>
                <c:pt idx="7">
                  <c:v>1.4694</c:v>
                </c:pt>
                <c:pt idx="8">
                  <c:v>1.4964000000000002</c:v>
                </c:pt>
                <c:pt idx="9">
                  <c:v>1.5552999999999999</c:v>
                </c:pt>
                <c:pt idx="10">
                  <c:v>1.3882000000000001</c:v>
                </c:pt>
                <c:pt idx="11">
                  <c:v>1.2706</c:v>
                </c:pt>
                <c:pt idx="12">
                  <c:v>1.4145999999999999</c:v>
                </c:pt>
                <c:pt idx="13">
                  <c:v>1.2242999999999999</c:v>
                </c:pt>
                <c:pt idx="14">
                  <c:v>1.2826</c:v>
                </c:pt>
                <c:pt idx="15">
                  <c:v>1.2622</c:v>
                </c:pt>
                <c:pt idx="16">
                  <c:v>1.4989000000000001</c:v>
                </c:pt>
                <c:pt idx="17">
                  <c:v>1.4530999999999998</c:v>
                </c:pt>
                <c:pt idx="18">
                  <c:v>1.2989999999999999</c:v>
                </c:pt>
                <c:pt idx="19">
                  <c:v>1.3811</c:v>
                </c:pt>
                <c:pt idx="20">
                  <c:v>1.4647999999999999</c:v>
                </c:pt>
                <c:pt idx="21">
                  <c:v>1.6372</c:v>
                </c:pt>
                <c:pt idx="22">
                  <c:v>1.9560999999999999</c:v>
                </c:pt>
                <c:pt idx="23">
                  <c:v>1.7107999999999999</c:v>
                </c:pt>
                <c:pt idx="24">
                  <c:v>1.7244000000000002</c:v>
                </c:pt>
                <c:pt idx="25">
                  <c:v>1.6794</c:v>
                </c:pt>
                <c:pt idx="26">
                  <c:v>1.4581</c:v>
                </c:pt>
                <c:pt idx="27">
                  <c:v>1.6939000000000002</c:v>
                </c:pt>
                <c:pt idx="28">
                  <c:v>1.4895</c:v>
                </c:pt>
                <c:pt idx="29">
                  <c:v>1.4297</c:v>
                </c:pt>
                <c:pt idx="30">
                  <c:v>1.4935999999999998</c:v>
                </c:pt>
                <c:pt idx="31">
                  <c:v>1.6905999999999999</c:v>
                </c:pt>
                <c:pt idx="32">
                  <c:v>1.6133</c:v>
                </c:pt>
                <c:pt idx="33">
                  <c:v>1.4382999999999999</c:v>
                </c:pt>
                <c:pt idx="34">
                  <c:v>1.5512999999999999</c:v>
                </c:pt>
                <c:pt idx="35">
                  <c:v>1.2202999999999999</c:v>
                </c:pt>
                <c:pt idx="36">
                  <c:v>1.1339000000000001</c:v>
                </c:pt>
                <c:pt idx="37">
                  <c:v>1.4293</c:v>
                </c:pt>
                <c:pt idx="38">
                  <c:v>1.5105</c:v>
                </c:pt>
                <c:pt idx="39">
                  <c:v>1.5032999999999999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'PlantBenchmarking Data'!$K$1</c:f>
              <c:strCache>
                <c:ptCount val="1"/>
                <c:pt idx="0">
                  <c:v>Avg Daily Flow (mgd)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'PlantBenchmarking Data'!$K$3:$K$42</c:f>
              <c:numCache>
                <c:formatCode>General</c:formatCode>
                <c:ptCount val="40"/>
                <c:pt idx="0">
                  <c:v>0.60199999999999998</c:v>
                </c:pt>
                <c:pt idx="1">
                  <c:v>0.56200000000000006</c:v>
                </c:pt>
                <c:pt idx="2">
                  <c:v>0.63700000000000001</c:v>
                </c:pt>
                <c:pt idx="3">
                  <c:v>0.59099999999999997</c:v>
                </c:pt>
                <c:pt idx="4">
                  <c:v>0.58399999999999996</c:v>
                </c:pt>
                <c:pt idx="5">
                  <c:v>0.57299999999999995</c:v>
                </c:pt>
                <c:pt idx="6">
                  <c:v>0.57899999999999996</c:v>
                </c:pt>
                <c:pt idx="7">
                  <c:v>0.57299999999999995</c:v>
                </c:pt>
                <c:pt idx="8">
                  <c:v>0.57299999999999995</c:v>
                </c:pt>
                <c:pt idx="9">
                  <c:v>0.64100000000000001</c:v>
                </c:pt>
                <c:pt idx="10">
                  <c:v>0.61899999999999999</c:v>
                </c:pt>
                <c:pt idx="11">
                  <c:v>0.74399999999999999</c:v>
                </c:pt>
                <c:pt idx="12">
                  <c:v>0.59799999999999998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0.58399999999999996</c:v>
                </c:pt>
                <c:pt idx="16">
                  <c:v>0.55000000000000004</c:v>
                </c:pt>
                <c:pt idx="17">
                  <c:v>0.60399999999999998</c:v>
                </c:pt>
                <c:pt idx="18">
                  <c:v>0.55900000000000005</c:v>
                </c:pt>
                <c:pt idx="19">
                  <c:v>0.56000000000000005</c:v>
                </c:pt>
                <c:pt idx="20">
                  <c:v>0.58899999999999997</c:v>
                </c:pt>
                <c:pt idx="21">
                  <c:v>0.751</c:v>
                </c:pt>
                <c:pt idx="22">
                  <c:v>0.7</c:v>
                </c:pt>
                <c:pt idx="23">
                  <c:v>0.69799999999999995</c:v>
                </c:pt>
                <c:pt idx="24">
                  <c:v>0.61699999999999999</c:v>
                </c:pt>
                <c:pt idx="25">
                  <c:v>0.57699999999999996</c:v>
                </c:pt>
                <c:pt idx="26">
                  <c:v>0.64</c:v>
                </c:pt>
                <c:pt idx="27">
                  <c:v>0.59799999999999998</c:v>
                </c:pt>
                <c:pt idx="28">
                  <c:v>0.60099999999999998</c:v>
                </c:pt>
                <c:pt idx="29">
                  <c:v>0.55700000000000005</c:v>
                </c:pt>
                <c:pt idx="30">
                  <c:v>0.56599999999999995</c:v>
                </c:pt>
                <c:pt idx="31">
                  <c:v>0.58299999999999996</c:v>
                </c:pt>
                <c:pt idx="32">
                  <c:v>0.56299999999999994</c:v>
                </c:pt>
                <c:pt idx="33">
                  <c:v>0.59699999999999998</c:v>
                </c:pt>
                <c:pt idx="34">
                  <c:v>0.70399999999999996</c:v>
                </c:pt>
                <c:pt idx="35">
                  <c:v>0.78300000000000003</c:v>
                </c:pt>
                <c:pt idx="36">
                  <c:v>0.73399999999999999</c:v>
                </c:pt>
                <c:pt idx="37">
                  <c:v>0.85599999999999998</c:v>
                </c:pt>
                <c:pt idx="38">
                  <c:v>0.746</c:v>
                </c:pt>
                <c:pt idx="39">
                  <c:v>0.77100000000000002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944"/>
        <c:axId val="90524672"/>
      </c:lineChart>
      <c:dateAx>
        <c:axId val="90074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0522752"/>
        <c:crosses val="autoZero"/>
        <c:auto val="1"/>
        <c:lblOffset val="100"/>
        <c:baseTimeUnit val="months"/>
      </c:dateAx>
      <c:valAx>
        <c:axId val="9052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0074496"/>
        <c:crosses val="autoZero"/>
        <c:crossBetween val="between"/>
      </c:valAx>
      <c:valAx>
        <c:axId val="90524672"/>
        <c:scaling>
          <c:orientation val="minMax"/>
          <c:max val="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MGD or 1000 lb. BOD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30944"/>
        <c:crosses val="max"/>
        <c:crossBetween val="between"/>
      </c:valAx>
      <c:catAx>
        <c:axId val="9053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0524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128037884851814"/>
          <c:y val="0.35245705914667635"/>
          <c:w val="0.12366717669161301"/>
          <c:h val="0.528768063158693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</a:t>
            </a:r>
            <a:r>
              <a:rPr lang="en-US" baseline="0"/>
              <a:t> 2: </a:t>
            </a:r>
            <a:r>
              <a:rPr lang="en-US"/>
              <a:t>Monthly Energy, Load,</a:t>
            </a:r>
            <a:r>
              <a:rPr lang="en-US" baseline="0"/>
              <a:t> and Flow D</a:t>
            </a:r>
            <a:r>
              <a:rPr lang="en-US"/>
              <a:t>ata</a:t>
            </a:r>
            <a:r>
              <a:rPr lang="en-US" baseline="0"/>
              <a:t> '08-'11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19597550306212"/>
          <c:y val="0.12986900942937687"/>
          <c:w val="0.63614230553065476"/>
          <c:h val="0.70012384915590986"/>
        </c:manualLayout>
      </c:layout>
      <c:lineChart>
        <c:grouping val="standard"/>
        <c:varyColors val="0"/>
        <c:ser>
          <c:idx val="0"/>
          <c:order val="0"/>
          <c:tx>
            <c:strRef>
              <c:f>'PlantBenchmarking Data'!$I$1</c:f>
              <c:strCache>
                <c:ptCount val="1"/>
                <c:pt idx="0">
                  <c:v>Calendar Month kWh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'PlantBenchmarking Data'!$F$2:$F$42</c:f>
              <c:numCache>
                <c:formatCode>mmm\-yy</c:formatCode>
                <c:ptCount val="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</c:numCache>
            </c:numRef>
          </c:cat>
          <c:val>
            <c:numRef>
              <c:f>'PlantBenchmarking Data'!$I$2:$I$42</c:f>
              <c:numCache>
                <c:formatCode>General</c:formatCode>
                <c:ptCount val="41"/>
                <c:pt idx="0">
                  <c:v>147960</c:v>
                </c:pt>
                <c:pt idx="1">
                  <c:v>131328.57142857142</c:v>
                </c:pt>
                <c:pt idx="2">
                  <c:v>146048.75</c:v>
                </c:pt>
                <c:pt idx="3">
                  <c:v>160200</c:v>
                </c:pt>
                <c:pt idx="4">
                  <c:v>177746.25</c:v>
                </c:pt>
                <c:pt idx="5">
                  <c:v>161070.96774193548</c:v>
                </c:pt>
                <c:pt idx="6">
                  <c:v>167960</c:v>
                </c:pt>
                <c:pt idx="7">
                  <c:v>162782.06896551725</c:v>
                </c:pt>
                <c:pt idx="8">
                  <c:v>159487.5</c:v>
                </c:pt>
                <c:pt idx="9">
                  <c:v>165133.79310344826</c:v>
                </c:pt>
                <c:pt idx="10">
                  <c:v>158177.77777777775</c:v>
                </c:pt>
                <c:pt idx="11">
                  <c:v>168817.14285714284</c:v>
                </c:pt>
                <c:pt idx="12">
                  <c:v>160249.33333333331</c:v>
                </c:pt>
                <c:pt idx="13">
                  <c:v>142162.75862068965</c:v>
                </c:pt>
                <c:pt idx="14">
                  <c:v>152800</c:v>
                </c:pt>
                <c:pt idx="15">
                  <c:v>150560</c:v>
                </c:pt>
                <c:pt idx="16">
                  <c:v>170293.33333333331</c:v>
                </c:pt>
                <c:pt idx="17">
                  <c:v>150580.6451612903</c:v>
                </c:pt>
                <c:pt idx="18">
                  <c:v>158720</c:v>
                </c:pt>
                <c:pt idx="19">
                  <c:v>133960</c:v>
                </c:pt>
                <c:pt idx="20">
                  <c:v>143280</c:v>
                </c:pt>
                <c:pt idx="21">
                  <c:v>147775.65217391303</c:v>
                </c:pt>
                <c:pt idx="22">
                  <c:v>149084.21052631579</c:v>
                </c:pt>
                <c:pt idx="23">
                  <c:v>161920</c:v>
                </c:pt>
                <c:pt idx="24">
                  <c:v>153671.42857142855</c:v>
                </c:pt>
                <c:pt idx="25">
                  <c:v>130731.03448275862</c:v>
                </c:pt>
                <c:pt idx="26">
                  <c:v>149613.75</c:v>
                </c:pt>
                <c:pt idx="27">
                  <c:v>140825.80645161291</c:v>
                </c:pt>
                <c:pt idx="28">
                  <c:v>153760</c:v>
                </c:pt>
                <c:pt idx="29">
                  <c:v>136425</c:v>
                </c:pt>
                <c:pt idx="30">
                  <c:v>137160</c:v>
                </c:pt>
                <c:pt idx="31">
                  <c:v>130355</c:v>
                </c:pt>
                <c:pt idx="32">
                  <c:v>134800</c:v>
                </c:pt>
                <c:pt idx="33">
                  <c:v>122760</c:v>
                </c:pt>
                <c:pt idx="34">
                  <c:v>121125</c:v>
                </c:pt>
                <c:pt idx="35">
                  <c:v>148410.28571428571</c:v>
                </c:pt>
                <c:pt idx="36">
                  <c:v>175207.40740740742</c:v>
                </c:pt>
                <c:pt idx="37">
                  <c:v>149720</c:v>
                </c:pt>
                <c:pt idx="38">
                  <c:v>171864</c:v>
                </c:pt>
                <c:pt idx="39">
                  <c:v>159682.75862068965</c:v>
                </c:pt>
                <c:pt idx="40">
                  <c:v>168640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59424"/>
        <c:axId val="188843136"/>
      </c:lineChart>
      <c:lineChart>
        <c:grouping val="standard"/>
        <c:varyColors val="0"/>
        <c:ser>
          <c:idx val="1"/>
          <c:order val="1"/>
          <c:tx>
            <c:strRef>
              <c:f>'PlantBenchmarking Data'!$S$1</c:f>
              <c:strCache>
                <c:ptCount val="1"/>
                <c:pt idx="0">
                  <c:v>BOD Removed (1000 lbs/day)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'PlantBenchmarking Data'!$S$3:$S$42</c:f>
              <c:numCache>
                <c:formatCode>General</c:formatCode>
                <c:ptCount val="40"/>
                <c:pt idx="0">
                  <c:v>1.2375</c:v>
                </c:pt>
                <c:pt idx="1">
                  <c:v>1.2743</c:v>
                </c:pt>
                <c:pt idx="2">
                  <c:v>1.4336</c:v>
                </c:pt>
                <c:pt idx="3">
                  <c:v>1.6355999999999999</c:v>
                </c:pt>
                <c:pt idx="4">
                  <c:v>1.579</c:v>
                </c:pt>
                <c:pt idx="5">
                  <c:v>1.6057000000000001</c:v>
                </c:pt>
                <c:pt idx="6">
                  <c:v>1.5321</c:v>
                </c:pt>
                <c:pt idx="7">
                  <c:v>1.4694</c:v>
                </c:pt>
                <c:pt idx="8">
                  <c:v>1.4964000000000002</c:v>
                </c:pt>
                <c:pt idx="9">
                  <c:v>1.5552999999999999</c:v>
                </c:pt>
                <c:pt idx="10">
                  <c:v>1.3882000000000001</c:v>
                </c:pt>
                <c:pt idx="11">
                  <c:v>1.2706</c:v>
                </c:pt>
                <c:pt idx="12">
                  <c:v>1.4145999999999999</c:v>
                </c:pt>
                <c:pt idx="13">
                  <c:v>1.2242999999999999</c:v>
                </c:pt>
                <c:pt idx="14">
                  <c:v>1.2826</c:v>
                </c:pt>
                <c:pt idx="15">
                  <c:v>1.2622</c:v>
                </c:pt>
                <c:pt idx="16">
                  <c:v>1.4989000000000001</c:v>
                </c:pt>
                <c:pt idx="17">
                  <c:v>1.4530999999999998</c:v>
                </c:pt>
                <c:pt idx="18">
                  <c:v>1.2989999999999999</c:v>
                </c:pt>
                <c:pt idx="19">
                  <c:v>1.3811</c:v>
                </c:pt>
                <c:pt idx="20">
                  <c:v>1.4647999999999999</c:v>
                </c:pt>
                <c:pt idx="21">
                  <c:v>1.6372</c:v>
                </c:pt>
                <c:pt idx="22">
                  <c:v>1.9560999999999999</c:v>
                </c:pt>
                <c:pt idx="23">
                  <c:v>1.7107999999999999</c:v>
                </c:pt>
                <c:pt idx="24">
                  <c:v>1.7244000000000002</c:v>
                </c:pt>
                <c:pt idx="25">
                  <c:v>1.6794</c:v>
                </c:pt>
                <c:pt idx="26">
                  <c:v>1.4581</c:v>
                </c:pt>
                <c:pt idx="27">
                  <c:v>1.6939000000000002</c:v>
                </c:pt>
                <c:pt idx="28">
                  <c:v>1.4895</c:v>
                </c:pt>
                <c:pt idx="29">
                  <c:v>1.4297</c:v>
                </c:pt>
                <c:pt idx="30">
                  <c:v>1.4935999999999998</c:v>
                </c:pt>
                <c:pt idx="31">
                  <c:v>1.6905999999999999</c:v>
                </c:pt>
                <c:pt idx="32">
                  <c:v>1.6133</c:v>
                </c:pt>
                <c:pt idx="33">
                  <c:v>1.4382999999999999</c:v>
                </c:pt>
                <c:pt idx="34">
                  <c:v>1.5512999999999999</c:v>
                </c:pt>
                <c:pt idx="35">
                  <c:v>1.2202999999999999</c:v>
                </c:pt>
                <c:pt idx="36">
                  <c:v>1.1339000000000001</c:v>
                </c:pt>
                <c:pt idx="37">
                  <c:v>1.4293</c:v>
                </c:pt>
                <c:pt idx="38">
                  <c:v>1.5105</c:v>
                </c:pt>
                <c:pt idx="39">
                  <c:v>1.5032999999999999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'PlantBenchmarking Data'!$K$1</c:f>
              <c:strCache>
                <c:ptCount val="1"/>
                <c:pt idx="0">
                  <c:v>Avg Daily Flow (mgd)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'PlantBenchmarking Data'!$K$3:$K$42</c:f>
              <c:numCache>
                <c:formatCode>General</c:formatCode>
                <c:ptCount val="40"/>
                <c:pt idx="0">
                  <c:v>0.60199999999999998</c:v>
                </c:pt>
                <c:pt idx="1">
                  <c:v>0.56200000000000006</c:v>
                </c:pt>
                <c:pt idx="2">
                  <c:v>0.63700000000000001</c:v>
                </c:pt>
                <c:pt idx="3">
                  <c:v>0.59099999999999997</c:v>
                </c:pt>
                <c:pt idx="4">
                  <c:v>0.58399999999999996</c:v>
                </c:pt>
                <c:pt idx="5">
                  <c:v>0.57299999999999995</c:v>
                </c:pt>
                <c:pt idx="6">
                  <c:v>0.57899999999999996</c:v>
                </c:pt>
                <c:pt idx="7">
                  <c:v>0.57299999999999995</c:v>
                </c:pt>
                <c:pt idx="8">
                  <c:v>0.57299999999999995</c:v>
                </c:pt>
                <c:pt idx="9">
                  <c:v>0.64100000000000001</c:v>
                </c:pt>
                <c:pt idx="10">
                  <c:v>0.61899999999999999</c:v>
                </c:pt>
                <c:pt idx="11">
                  <c:v>0.74399999999999999</c:v>
                </c:pt>
                <c:pt idx="12">
                  <c:v>0.59799999999999998</c:v>
                </c:pt>
                <c:pt idx="13">
                  <c:v>0.65500000000000003</c:v>
                </c:pt>
                <c:pt idx="14">
                  <c:v>0.62</c:v>
                </c:pt>
                <c:pt idx="15">
                  <c:v>0.58399999999999996</c:v>
                </c:pt>
                <c:pt idx="16">
                  <c:v>0.55000000000000004</c:v>
                </c:pt>
                <c:pt idx="17">
                  <c:v>0.60399999999999998</c:v>
                </c:pt>
                <c:pt idx="18">
                  <c:v>0.55900000000000005</c:v>
                </c:pt>
                <c:pt idx="19">
                  <c:v>0.56000000000000005</c:v>
                </c:pt>
                <c:pt idx="20">
                  <c:v>0.58899999999999997</c:v>
                </c:pt>
                <c:pt idx="21">
                  <c:v>0.751</c:v>
                </c:pt>
                <c:pt idx="22">
                  <c:v>0.7</c:v>
                </c:pt>
                <c:pt idx="23">
                  <c:v>0.69799999999999995</c:v>
                </c:pt>
                <c:pt idx="24">
                  <c:v>0.61699999999999999</c:v>
                </c:pt>
                <c:pt idx="25">
                  <c:v>0.57699999999999996</c:v>
                </c:pt>
                <c:pt idx="26">
                  <c:v>0.64</c:v>
                </c:pt>
                <c:pt idx="27">
                  <c:v>0.59799999999999998</c:v>
                </c:pt>
                <c:pt idx="28">
                  <c:v>0.60099999999999998</c:v>
                </c:pt>
                <c:pt idx="29">
                  <c:v>0.55700000000000005</c:v>
                </c:pt>
                <c:pt idx="30">
                  <c:v>0.56599999999999995</c:v>
                </c:pt>
                <c:pt idx="31">
                  <c:v>0.58299999999999996</c:v>
                </c:pt>
                <c:pt idx="32">
                  <c:v>0.56299999999999994</c:v>
                </c:pt>
                <c:pt idx="33">
                  <c:v>0.59699999999999998</c:v>
                </c:pt>
                <c:pt idx="34">
                  <c:v>0.70399999999999996</c:v>
                </c:pt>
                <c:pt idx="35">
                  <c:v>0.78300000000000003</c:v>
                </c:pt>
                <c:pt idx="36">
                  <c:v>0.73399999999999999</c:v>
                </c:pt>
                <c:pt idx="37">
                  <c:v>0.85599999999999998</c:v>
                </c:pt>
                <c:pt idx="38">
                  <c:v>0.746</c:v>
                </c:pt>
                <c:pt idx="39">
                  <c:v>0.77100000000000002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47232"/>
        <c:axId val="188845056"/>
      </c:lineChart>
      <c:dateAx>
        <c:axId val="188759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8843136"/>
        <c:crosses val="autoZero"/>
        <c:auto val="1"/>
        <c:lblOffset val="100"/>
        <c:baseTimeUnit val="months"/>
      </c:dateAx>
      <c:valAx>
        <c:axId val="188843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8759424"/>
        <c:crosses val="autoZero"/>
        <c:crossBetween val="between"/>
      </c:valAx>
      <c:valAx>
        <c:axId val="188845056"/>
        <c:scaling>
          <c:orientation val="minMax"/>
          <c:max val="2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MGD or 1000 lb. BOD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847232"/>
        <c:crosses val="max"/>
        <c:crossBetween val="between"/>
      </c:valAx>
      <c:catAx>
        <c:axId val="18884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88845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128037884851814"/>
          <c:y val="0.35245705914667635"/>
          <c:w val="0.12366717669161301"/>
          <c:h val="0.528768063158693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+mn-lt"/>
                <a:ea typeface="Verdana" pitchFamily="34" charset="0"/>
                <a:cs typeface="Verdana" pitchFamily="34" charset="0"/>
              </a:defRPr>
            </a:pPr>
            <a:r>
              <a:rPr lang="en-US"/>
              <a:t>Water</a:t>
            </a:r>
            <a:r>
              <a:rPr lang="en-US" baseline="0"/>
              <a:t> Treatment Plant kWh/Month 2006-Current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17301342294993"/>
          <c:y val="9.7064726770745346E-2"/>
          <c:w val="0.82910986498896078"/>
          <c:h val="0.70885322725662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WaterPlantData!$D$2</c:f>
              <c:strCache>
                <c:ptCount val="1"/>
                <c:pt idx="0">
                  <c:v>kWh Used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diamond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WaterPlantData!$C$3:$C$84</c:f>
              <c:numCache>
                <c:formatCode>mmm\-yy</c:formatCode>
                <c:ptCount val="82"/>
                <c:pt idx="0">
                  <c:v>41122</c:v>
                </c:pt>
                <c:pt idx="1">
                  <c:v>41091</c:v>
                </c:pt>
                <c:pt idx="2">
                  <c:v>41061</c:v>
                </c:pt>
                <c:pt idx="3">
                  <c:v>41030</c:v>
                </c:pt>
                <c:pt idx="4">
                  <c:v>41000</c:v>
                </c:pt>
                <c:pt idx="5">
                  <c:v>40969</c:v>
                </c:pt>
                <c:pt idx="6">
                  <c:v>40940</c:v>
                </c:pt>
                <c:pt idx="7">
                  <c:v>40909</c:v>
                </c:pt>
                <c:pt idx="8">
                  <c:v>40878</c:v>
                </c:pt>
                <c:pt idx="9">
                  <c:v>40848</c:v>
                </c:pt>
                <c:pt idx="10">
                  <c:v>40817</c:v>
                </c:pt>
                <c:pt idx="11">
                  <c:v>40787</c:v>
                </c:pt>
                <c:pt idx="12">
                  <c:v>40756</c:v>
                </c:pt>
                <c:pt idx="13">
                  <c:v>40725</c:v>
                </c:pt>
                <c:pt idx="14">
                  <c:v>40695</c:v>
                </c:pt>
                <c:pt idx="15">
                  <c:v>40664</c:v>
                </c:pt>
                <c:pt idx="16">
                  <c:v>40634</c:v>
                </c:pt>
                <c:pt idx="17">
                  <c:v>40603</c:v>
                </c:pt>
                <c:pt idx="18">
                  <c:v>40603</c:v>
                </c:pt>
                <c:pt idx="19">
                  <c:v>40575</c:v>
                </c:pt>
                <c:pt idx="20">
                  <c:v>40544</c:v>
                </c:pt>
                <c:pt idx="21">
                  <c:v>40513</c:v>
                </c:pt>
                <c:pt idx="22">
                  <c:v>40483</c:v>
                </c:pt>
                <c:pt idx="23">
                  <c:v>40452</c:v>
                </c:pt>
                <c:pt idx="24">
                  <c:v>40422</c:v>
                </c:pt>
                <c:pt idx="25">
                  <c:v>40391</c:v>
                </c:pt>
                <c:pt idx="26">
                  <c:v>40360</c:v>
                </c:pt>
                <c:pt idx="27">
                  <c:v>40330</c:v>
                </c:pt>
                <c:pt idx="28">
                  <c:v>40299</c:v>
                </c:pt>
                <c:pt idx="29">
                  <c:v>40269</c:v>
                </c:pt>
                <c:pt idx="30">
                  <c:v>40238</c:v>
                </c:pt>
                <c:pt idx="31">
                  <c:v>40210</c:v>
                </c:pt>
                <c:pt idx="32">
                  <c:v>40179</c:v>
                </c:pt>
                <c:pt idx="33">
                  <c:v>40148</c:v>
                </c:pt>
                <c:pt idx="34">
                  <c:v>40118</c:v>
                </c:pt>
                <c:pt idx="35">
                  <c:v>40087</c:v>
                </c:pt>
                <c:pt idx="36">
                  <c:v>40057</c:v>
                </c:pt>
                <c:pt idx="37">
                  <c:v>40026</c:v>
                </c:pt>
                <c:pt idx="38">
                  <c:v>39995</c:v>
                </c:pt>
                <c:pt idx="39">
                  <c:v>39965</c:v>
                </c:pt>
                <c:pt idx="40">
                  <c:v>39934</c:v>
                </c:pt>
                <c:pt idx="41">
                  <c:v>39904</c:v>
                </c:pt>
                <c:pt idx="42">
                  <c:v>39873</c:v>
                </c:pt>
                <c:pt idx="43">
                  <c:v>39845</c:v>
                </c:pt>
                <c:pt idx="44">
                  <c:v>39814</c:v>
                </c:pt>
                <c:pt idx="45">
                  <c:v>39783</c:v>
                </c:pt>
                <c:pt idx="46">
                  <c:v>39753</c:v>
                </c:pt>
                <c:pt idx="47">
                  <c:v>39722</c:v>
                </c:pt>
                <c:pt idx="48">
                  <c:v>39692</c:v>
                </c:pt>
                <c:pt idx="49">
                  <c:v>39661</c:v>
                </c:pt>
                <c:pt idx="50">
                  <c:v>39630</c:v>
                </c:pt>
                <c:pt idx="51">
                  <c:v>39630</c:v>
                </c:pt>
                <c:pt idx="52">
                  <c:v>39600</c:v>
                </c:pt>
                <c:pt idx="53">
                  <c:v>39569</c:v>
                </c:pt>
                <c:pt idx="54">
                  <c:v>39539</c:v>
                </c:pt>
                <c:pt idx="55">
                  <c:v>39508</c:v>
                </c:pt>
                <c:pt idx="56">
                  <c:v>39479</c:v>
                </c:pt>
                <c:pt idx="57">
                  <c:v>39448</c:v>
                </c:pt>
                <c:pt idx="58">
                  <c:v>39417</c:v>
                </c:pt>
                <c:pt idx="59">
                  <c:v>39387</c:v>
                </c:pt>
                <c:pt idx="60">
                  <c:v>39356</c:v>
                </c:pt>
                <c:pt idx="61">
                  <c:v>39326</c:v>
                </c:pt>
                <c:pt idx="62">
                  <c:v>39295</c:v>
                </c:pt>
                <c:pt idx="63">
                  <c:v>39264</c:v>
                </c:pt>
                <c:pt idx="64">
                  <c:v>39234</c:v>
                </c:pt>
                <c:pt idx="65">
                  <c:v>39203</c:v>
                </c:pt>
                <c:pt idx="66">
                  <c:v>39173</c:v>
                </c:pt>
                <c:pt idx="67">
                  <c:v>39142</c:v>
                </c:pt>
                <c:pt idx="68">
                  <c:v>39114</c:v>
                </c:pt>
                <c:pt idx="69">
                  <c:v>39083</c:v>
                </c:pt>
                <c:pt idx="70">
                  <c:v>39052</c:v>
                </c:pt>
                <c:pt idx="71">
                  <c:v>39022</c:v>
                </c:pt>
                <c:pt idx="72">
                  <c:v>38991</c:v>
                </c:pt>
                <c:pt idx="73">
                  <c:v>38961</c:v>
                </c:pt>
                <c:pt idx="74">
                  <c:v>38930</c:v>
                </c:pt>
                <c:pt idx="75">
                  <c:v>38899</c:v>
                </c:pt>
                <c:pt idx="76">
                  <c:v>38869</c:v>
                </c:pt>
                <c:pt idx="77">
                  <c:v>38838</c:v>
                </c:pt>
                <c:pt idx="78">
                  <c:v>38808</c:v>
                </c:pt>
                <c:pt idx="79">
                  <c:v>38777</c:v>
                </c:pt>
                <c:pt idx="80">
                  <c:v>38749</c:v>
                </c:pt>
                <c:pt idx="81">
                  <c:v>38718</c:v>
                </c:pt>
              </c:numCache>
            </c:numRef>
          </c:xVal>
          <c:yVal>
            <c:numRef>
              <c:f>WaterPlantData!$D$3:$D$84</c:f>
              <c:numCache>
                <c:formatCode>#,##0</c:formatCode>
                <c:ptCount val="82"/>
                <c:pt idx="0">
                  <c:v>13560</c:v>
                </c:pt>
                <c:pt idx="1">
                  <c:v>16360</c:v>
                </c:pt>
                <c:pt idx="2">
                  <c:v>19600</c:v>
                </c:pt>
                <c:pt idx="3">
                  <c:v>19760</c:v>
                </c:pt>
                <c:pt idx="4">
                  <c:v>27560</c:v>
                </c:pt>
                <c:pt idx="5">
                  <c:v>28440</c:v>
                </c:pt>
                <c:pt idx="6">
                  <c:v>24960</c:v>
                </c:pt>
                <c:pt idx="7">
                  <c:v>25720</c:v>
                </c:pt>
                <c:pt idx="8">
                  <c:v>27720</c:v>
                </c:pt>
                <c:pt idx="9">
                  <c:v>24760</c:v>
                </c:pt>
                <c:pt idx="10">
                  <c:v>15360</c:v>
                </c:pt>
                <c:pt idx="11">
                  <c:v>15160</c:v>
                </c:pt>
                <c:pt idx="12">
                  <c:v>16360</c:v>
                </c:pt>
                <c:pt idx="13">
                  <c:v>18920</c:v>
                </c:pt>
                <c:pt idx="14">
                  <c:v>21800</c:v>
                </c:pt>
                <c:pt idx="15">
                  <c:v>24840</c:v>
                </c:pt>
                <c:pt idx="16">
                  <c:v>32800</c:v>
                </c:pt>
                <c:pt idx="18">
                  <c:v>33240</c:v>
                </c:pt>
                <c:pt idx="19">
                  <c:v>35120</c:v>
                </c:pt>
                <c:pt idx="20">
                  <c:v>37280</c:v>
                </c:pt>
                <c:pt idx="21">
                  <c:v>31880</c:v>
                </c:pt>
                <c:pt idx="22">
                  <c:v>28120</c:v>
                </c:pt>
                <c:pt idx="23">
                  <c:v>19040</c:v>
                </c:pt>
                <c:pt idx="24">
                  <c:v>15160</c:v>
                </c:pt>
                <c:pt idx="25">
                  <c:v>16040</c:v>
                </c:pt>
                <c:pt idx="26">
                  <c:v>19400</c:v>
                </c:pt>
                <c:pt idx="27">
                  <c:v>27920</c:v>
                </c:pt>
                <c:pt idx="28">
                  <c:v>31480</c:v>
                </c:pt>
                <c:pt idx="29">
                  <c:v>34240</c:v>
                </c:pt>
                <c:pt idx="30">
                  <c:v>26240</c:v>
                </c:pt>
                <c:pt idx="31">
                  <c:v>36480</c:v>
                </c:pt>
                <c:pt idx="32">
                  <c:v>42360</c:v>
                </c:pt>
                <c:pt idx="33">
                  <c:v>36840</c:v>
                </c:pt>
                <c:pt idx="34">
                  <c:v>31680</c:v>
                </c:pt>
                <c:pt idx="35">
                  <c:v>20600</c:v>
                </c:pt>
                <c:pt idx="36">
                  <c:v>15520</c:v>
                </c:pt>
                <c:pt idx="37">
                  <c:v>15920</c:v>
                </c:pt>
                <c:pt idx="38">
                  <c:v>14960</c:v>
                </c:pt>
                <c:pt idx="39">
                  <c:v>19320</c:v>
                </c:pt>
                <c:pt idx="40">
                  <c:v>28200</c:v>
                </c:pt>
                <c:pt idx="41">
                  <c:v>31200</c:v>
                </c:pt>
                <c:pt idx="42">
                  <c:v>29840</c:v>
                </c:pt>
                <c:pt idx="43">
                  <c:v>30000</c:v>
                </c:pt>
                <c:pt idx="44">
                  <c:v>36000</c:v>
                </c:pt>
                <c:pt idx="45">
                  <c:v>29520</c:v>
                </c:pt>
                <c:pt idx="46">
                  <c:v>29240</c:v>
                </c:pt>
                <c:pt idx="47">
                  <c:v>16600</c:v>
                </c:pt>
                <c:pt idx="48">
                  <c:v>14960</c:v>
                </c:pt>
                <c:pt idx="49">
                  <c:v>15840</c:v>
                </c:pt>
                <c:pt idx="50">
                  <c:v>10480</c:v>
                </c:pt>
                <c:pt idx="51">
                  <c:v>18640</c:v>
                </c:pt>
                <c:pt idx="52">
                  <c:v>22440</c:v>
                </c:pt>
                <c:pt idx="53">
                  <c:v>24120</c:v>
                </c:pt>
                <c:pt idx="54">
                  <c:v>23040</c:v>
                </c:pt>
                <c:pt idx="55">
                  <c:v>29520</c:v>
                </c:pt>
                <c:pt idx="56">
                  <c:v>31440</c:v>
                </c:pt>
                <c:pt idx="57">
                  <c:v>29960</c:v>
                </c:pt>
                <c:pt idx="58">
                  <c:v>21600</c:v>
                </c:pt>
                <c:pt idx="59">
                  <c:v>17840</c:v>
                </c:pt>
                <c:pt idx="60">
                  <c:v>20080</c:v>
                </c:pt>
                <c:pt idx="61">
                  <c:v>14400</c:v>
                </c:pt>
                <c:pt idx="62">
                  <c:v>10960</c:v>
                </c:pt>
                <c:pt idx="63">
                  <c:v>17480</c:v>
                </c:pt>
                <c:pt idx="64">
                  <c:v>21720</c:v>
                </c:pt>
                <c:pt idx="65">
                  <c:v>25400</c:v>
                </c:pt>
                <c:pt idx="66">
                  <c:v>29440</c:v>
                </c:pt>
                <c:pt idx="67">
                  <c:v>27000</c:v>
                </c:pt>
                <c:pt idx="68">
                  <c:v>28280</c:v>
                </c:pt>
                <c:pt idx="69">
                  <c:v>38320</c:v>
                </c:pt>
                <c:pt idx="70">
                  <c:v>31120</c:v>
                </c:pt>
                <c:pt idx="71">
                  <c:v>17280</c:v>
                </c:pt>
                <c:pt idx="72">
                  <c:v>16160</c:v>
                </c:pt>
                <c:pt idx="73">
                  <c:v>14200</c:v>
                </c:pt>
                <c:pt idx="74">
                  <c:v>14920</c:v>
                </c:pt>
                <c:pt idx="75">
                  <c:v>15480</c:v>
                </c:pt>
                <c:pt idx="76">
                  <c:v>21720</c:v>
                </c:pt>
                <c:pt idx="77">
                  <c:v>24440</c:v>
                </c:pt>
                <c:pt idx="78">
                  <c:v>27000</c:v>
                </c:pt>
                <c:pt idx="79">
                  <c:v>31840</c:v>
                </c:pt>
                <c:pt idx="80">
                  <c:v>29840</c:v>
                </c:pt>
                <c:pt idx="81">
                  <c:v>29200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82336"/>
        <c:axId val="41230336"/>
      </c:scatterChart>
      <c:valAx>
        <c:axId val="41182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+mn-lt"/>
                <a:ea typeface="Verdana" pitchFamily="34" charset="0"/>
                <a:cs typeface="Verdana" pitchFamily="34" charset="0"/>
              </a:defRPr>
            </a:pPr>
            <a:endParaRPr lang="en-US"/>
          </a:p>
        </c:txPr>
        <c:crossAx val="41230336"/>
        <c:crosses val="autoZero"/>
        <c:crossBetween val="midCat"/>
        <c:majorUnit val="90"/>
      </c:valAx>
      <c:valAx>
        <c:axId val="41230336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000">
                    <a:latin typeface="+mn-lt"/>
                    <a:ea typeface="Verdana" pitchFamily="34" charset="0"/>
                    <a:cs typeface="Verdana" pitchFamily="34" charset="0"/>
                  </a:defRPr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41182336"/>
        <c:crosses val="autoZero"/>
        <c:crossBetween val="midCat"/>
      </c:valAx>
      <c:spPr>
        <a:ln w="15875"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>
              <a:alpha val="35000"/>
            </a:schemeClr>
          </a:solidFill>
        </a:ln>
      </c:spPr>
      <c:txPr>
        <a:bodyPr/>
        <a:lstStyle/>
        <a:p>
          <a:pPr>
            <a:defRPr sz="1000">
              <a:latin typeface="+mn-lt"/>
              <a:ea typeface="Verdana" pitchFamily="34" charset="0"/>
              <a:cs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+mn-lt"/>
                <a:ea typeface="Verdana" pitchFamily="34" charset="0"/>
                <a:cs typeface="Verdana" pitchFamily="34" charset="0"/>
              </a:defRPr>
            </a:pPr>
            <a:r>
              <a:rPr lang="en-US"/>
              <a:t>Water</a:t>
            </a:r>
            <a:r>
              <a:rPr lang="en-US" baseline="0"/>
              <a:t> Treatment Plant kWh/MG - 2011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70199801898968"/>
          <c:y val="9.7064726770745346E-2"/>
          <c:w val="0.7630362151363862"/>
          <c:h val="0.7323274555469299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WaterPlantData!$D$2</c:f>
              <c:strCache>
                <c:ptCount val="1"/>
                <c:pt idx="0">
                  <c:v>kWh Used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diamond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WaterPlantData!$C$11:$C$23</c:f>
              <c:numCache>
                <c:formatCode>mmm\-yy</c:formatCode>
                <c:ptCount val="13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40603</c:v>
                </c:pt>
                <c:pt idx="11">
                  <c:v>40575</c:v>
                </c:pt>
                <c:pt idx="12">
                  <c:v>40544</c:v>
                </c:pt>
              </c:numCache>
            </c:numRef>
          </c:xVal>
          <c:yVal>
            <c:numRef>
              <c:f>WaterPlantData!$D$11:$D$23</c:f>
              <c:numCache>
                <c:formatCode>#,##0</c:formatCode>
                <c:ptCount val="13"/>
                <c:pt idx="0">
                  <c:v>27720</c:v>
                </c:pt>
                <c:pt idx="1">
                  <c:v>24760</c:v>
                </c:pt>
                <c:pt idx="2">
                  <c:v>15360</c:v>
                </c:pt>
                <c:pt idx="3">
                  <c:v>15160</c:v>
                </c:pt>
                <c:pt idx="4">
                  <c:v>16360</c:v>
                </c:pt>
                <c:pt idx="5">
                  <c:v>18920</c:v>
                </c:pt>
                <c:pt idx="6">
                  <c:v>21800</c:v>
                </c:pt>
                <c:pt idx="7">
                  <c:v>24840</c:v>
                </c:pt>
                <c:pt idx="8">
                  <c:v>32800</c:v>
                </c:pt>
                <c:pt idx="10">
                  <c:v>33240</c:v>
                </c:pt>
                <c:pt idx="11">
                  <c:v>35120</c:v>
                </c:pt>
                <c:pt idx="12">
                  <c:v>37280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35104"/>
        <c:axId val="138229248"/>
      </c:scatterChart>
      <c:scatterChart>
        <c:scatterStyle val="lineMarker"/>
        <c:varyColors val="0"/>
        <c:ser>
          <c:idx val="1"/>
          <c:order val="1"/>
          <c:tx>
            <c:strRef>
              <c:f>WaterPlantData!$N$2</c:f>
              <c:strCache>
                <c:ptCount val="1"/>
                <c:pt idx="0">
                  <c:v>kWh/MG</c:v>
                </c:pt>
              </c:strCache>
            </c:strRef>
          </c:tx>
          <c:xVal>
            <c:numRef>
              <c:f>WaterPlantData!$C$11:$C$23</c:f>
              <c:numCache>
                <c:formatCode>mmm\-yy</c:formatCode>
                <c:ptCount val="13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40603</c:v>
                </c:pt>
                <c:pt idx="11">
                  <c:v>40575</c:v>
                </c:pt>
                <c:pt idx="12">
                  <c:v>40544</c:v>
                </c:pt>
              </c:numCache>
            </c:numRef>
          </c:xVal>
          <c:yVal>
            <c:numRef>
              <c:f>WaterPlantData!$N$11:$N$23</c:f>
              <c:numCache>
                <c:formatCode>General</c:formatCode>
                <c:ptCount val="13"/>
                <c:pt idx="0">
                  <c:v>1072.6286696195514</c:v>
                </c:pt>
                <c:pt idx="1">
                  <c:v>1023.4393359535803</c:v>
                </c:pt>
                <c:pt idx="2">
                  <c:v>292.68149573945232</c:v>
                </c:pt>
                <c:pt idx="3">
                  <c:v>188.98867069704431</c:v>
                </c:pt>
                <c:pt idx="4">
                  <c:v>216.21115473016235</c:v>
                </c:pt>
                <c:pt idx="5">
                  <c:v>421.96596507862188</c:v>
                </c:pt>
                <c:pt idx="6">
                  <c:v>719.41205924886515</c:v>
                </c:pt>
                <c:pt idx="7">
                  <c:v>1070.8951113967532</c:v>
                </c:pt>
                <c:pt idx="8">
                  <c:v>1415.7116272523415</c:v>
                </c:pt>
                <c:pt idx="10">
                  <c:v>1527.7342420328798</c:v>
                </c:pt>
                <c:pt idx="11">
                  <c:v>1384.5506970650281</c:v>
                </c:pt>
                <c:pt idx="12">
                  <c:v>1492.8226998539683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95968"/>
        <c:axId val="173537536"/>
      </c:scatterChart>
      <c:valAx>
        <c:axId val="134335104"/>
        <c:scaling>
          <c:orientation val="minMax"/>
          <c:max val="40882"/>
          <c:min val="40540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+mn-lt"/>
                <a:ea typeface="Verdana" pitchFamily="34" charset="0"/>
                <a:cs typeface="Verdana" pitchFamily="34" charset="0"/>
              </a:defRPr>
            </a:pPr>
            <a:endParaRPr lang="en-US"/>
          </a:p>
        </c:txPr>
        <c:crossAx val="138229248"/>
        <c:crosses val="autoZero"/>
        <c:crossBetween val="midCat"/>
        <c:majorUnit val="30"/>
      </c:valAx>
      <c:valAx>
        <c:axId val="13822924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000">
                    <a:latin typeface="+mn-lt"/>
                    <a:ea typeface="Verdana" pitchFamily="34" charset="0"/>
                    <a:cs typeface="Verdana" pitchFamily="34" charset="0"/>
                  </a:defRPr>
                </a:pPr>
                <a:r>
                  <a:rPr lang="en-US"/>
                  <a:t>kWh Consumed</a:t>
                </a:r>
              </a:p>
            </c:rich>
          </c:tx>
          <c:layout>
            <c:manualLayout>
              <c:xMode val="edge"/>
              <c:yMode val="edge"/>
              <c:x val="2.2904614686823609E-2"/>
              <c:y val="0.37001829876899189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134335104"/>
        <c:crosses val="autoZero"/>
        <c:crossBetween val="midCat"/>
      </c:valAx>
      <c:valAx>
        <c:axId val="173537536"/>
        <c:scaling>
          <c:orientation val="minMax"/>
          <c:max val="16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kWh/MG Pumped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795968"/>
        <c:crosses val="max"/>
        <c:crossBetween val="midCat"/>
      </c:valAx>
      <c:valAx>
        <c:axId val="1917959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3537536"/>
        <c:crossBetween val="midCat"/>
      </c:valAx>
      <c:spPr>
        <a:ln w="15875"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>
              <a:alpha val="35000"/>
            </a:schemeClr>
          </a:solidFill>
        </a:ln>
      </c:spPr>
      <c:txPr>
        <a:bodyPr/>
        <a:lstStyle/>
        <a:p>
          <a:pPr>
            <a:defRPr sz="1000">
              <a:latin typeface="+mn-lt"/>
              <a:ea typeface="Verdana" pitchFamily="34" charset="0"/>
              <a:cs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+mn-lt"/>
                <a:ea typeface="Verdana" pitchFamily="34" charset="0"/>
                <a:cs typeface="Verdana" pitchFamily="34" charset="0"/>
              </a:defRPr>
            </a:pPr>
            <a:r>
              <a:rPr lang="en-US"/>
              <a:t>Monthly kWh &amp; Load Factor</a:t>
            </a:r>
          </a:p>
        </c:rich>
      </c:tx>
      <c:layout>
        <c:manualLayout>
          <c:xMode val="edge"/>
          <c:yMode val="edge"/>
          <c:x val="0.28894992125984253"/>
          <c:y val="2.5714285714285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76501599940214"/>
          <c:y val="0.10163661607516451"/>
          <c:w val="0.78528612094325134"/>
          <c:h val="0.72170984061774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'SMALL PLANT ORGANIZED'!$K$1</c:f>
              <c:strCache>
                <c:ptCount val="1"/>
                <c:pt idx="0">
                  <c:v>KWH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diamond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'SMALL PLANT ORGANIZED'!$J$2:$J$37</c:f>
              <c:numCache>
                <c:formatCode>mmm\-yy</c:formatCode>
                <c:ptCount val="36"/>
                <c:pt idx="0">
                  <c:v>40969</c:v>
                </c:pt>
                <c:pt idx="1">
                  <c:v>40940</c:v>
                </c:pt>
                <c:pt idx="2">
                  <c:v>40909</c:v>
                </c:pt>
                <c:pt idx="3">
                  <c:v>40878</c:v>
                </c:pt>
                <c:pt idx="4">
                  <c:v>40848</c:v>
                </c:pt>
                <c:pt idx="5">
                  <c:v>40817</c:v>
                </c:pt>
                <c:pt idx="6">
                  <c:v>40787</c:v>
                </c:pt>
                <c:pt idx="7">
                  <c:v>40756</c:v>
                </c:pt>
                <c:pt idx="8">
                  <c:v>40725</c:v>
                </c:pt>
                <c:pt idx="9">
                  <c:v>40695</c:v>
                </c:pt>
                <c:pt idx="10">
                  <c:v>40664</c:v>
                </c:pt>
                <c:pt idx="11">
                  <c:v>40634</c:v>
                </c:pt>
                <c:pt idx="12">
                  <c:v>40603</c:v>
                </c:pt>
                <c:pt idx="13">
                  <c:v>40575</c:v>
                </c:pt>
                <c:pt idx="14">
                  <c:v>40544</c:v>
                </c:pt>
                <c:pt idx="15">
                  <c:v>40513</c:v>
                </c:pt>
                <c:pt idx="16">
                  <c:v>40483</c:v>
                </c:pt>
                <c:pt idx="17">
                  <c:v>40452</c:v>
                </c:pt>
                <c:pt idx="18">
                  <c:v>40422</c:v>
                </c:pt>
                <c:pt idx="19">
                  <c:v>40391</c:v>
                </c:pt>
                <c:pt idx="20">
                  <c:v>40360</c:v>
                </c:pt>
                <c:pt idx="21">
                  <c:v>40330</c:v>
                </c:pt>
                <c:pt idx="22">
                  <c:v>40299</c:v>
                </c:pt>
                <c:pt idx="23">
                  <c:v>40269</c:v>
                </c:pt>
                <c:pt idx="24">
                  <c:v>40238</c:v>
                </c:pt>
                <c:pt idx="25">
                  <c:v>40210</c:v>
                </c:pt>
                <c:pt idx="26">
                  <c:v>40179</c:v>
                </c:pt>
                <c:pt idx="27">
                  <c:v>40148</c:v>
                </c:pt>
                <c:pt idx="28">
                  <c:v>40118</c:v>
                </c:pt>
                <c:pt idx="29">
                  <c:v>40087</c:v>
                </c:pt>
                <c:pt idx="30">
                  <c:v>40057</c:v>
                </c:pt>
                <c:pt idx="31">
                  <c:v>40026</c:v>
                </c:pt>
                <c:pt idx="32">
                  <c:v>39995</c:v>
                </c:pt>
                <c:pt idx="33">
                  <c:v>39965</c:v>
                </c:pt>
                <c:pt idx="34">
                  <c:v>39934</c:v>
                </c:pt>
                <c:pt idx="35">
                  <c:v>39904</c:v>
                </c:pt>
              </c:numCache>
            </c:numRef>
          </c:xVal>
          <c:yVal>
            <c:numRef>
              <c:f>'SMALL PLANT ORGANIZED'!$K$2:$K$37</c:f>
              <c:numCache>
                <c:formatCode>#,##0</c:formatCode>
                <c:ptCount val="36"/>
                <c:pt idx="0">
                  <c:v>21400</c:v>
                </c:pt>
                <c:pt idx="1">
                  <c:v>23960</c:v>
                </c:pt>
                <c:pt idx="2">
                  <c:v>26920</c:v>
                </c:pt>
                <c:pt idx="3">
                  <c:v>21960</c:v>
                </c:pt>
                <c:pt idx="4">
                  <c:v>22880</c:v>
                </c:pt>
                <c:pt idx="5">
                  <c:v>24680</c:v>
                </c:pt>
                <c:pt idx="6">
                  <c:v>19600</c:v>
                </c:pt>
                <c:pt idx="7">
                  <c:v>20480</c:v>
                </c:pt>
                <c:pt idx="8">
                  <c:v>22800</c:v>
                </c:pt>
                <c:pt idx="9">
                  <c:v>21080</c:v>
                </c:pt>
                <c:pt idx="10">
                  <c:v>23840</c:v>
                </c:pt>
                <c:pt idx="11">
                  <c:v>20760</c:v>
                </c:pt>
                <c:pt idx="12">
                  <c:v>22760</c:v>
                </c:pt>
                <c:pt idx="13">
                  <c:v>22040</c:v>
                </c:pt>
                <c:pt idx="14">
                  <c:v>25320</c:v>
                </c:pt>
                <c:pt idx="15">
                  <c:v>25360</c:v>
                </c:pt>
                <c:pt idx="16">
                  <c:v>29200</c:v>
                </c:pt>
                <c:pt idx="17">
                  <c:v>18560</c:v>
                </c:pt>
                <c:pt idx="18">
                  <c:v>19960</c:v>
                </c:pt>
                <c:pt idx="19">
                  <c:v>19360</c:v>
                </c:pt>
                <c:pt idx="20">
                  <c:v>21760</c:v>
                </c:pt>
                <c:pt idx="21">
                  <c:v>17480</c:v>
                </c:pt>
                <c:pt idx="22">
                  <c:v>20800</c:v>
                </c:pt>
                <c:pt idx="23">
                  <c:v>21760</c:v>
                </c:pt>
                <c:pt idx="24">
                  <c:v>21800</c:v>
                </c:pt>
                <c:pt idx="25">
                  <c:v>18960</c:v>
                </c:pt>
                <c:pt idx="26">
                  <c:v>11120</c:v>
                </c:pt>
                <c:pt idx="27">
                  <c:v>25920</c:v>
                </c:pt>
                <c:pt idx="28">
                  <c:v>19200</c:v>
                </c:pt>
                <c:pt idx="29">
                  <c:v>23480</c:v>
                </c:pt>
                <c:pt idx="30">
                  <c:v>19360</c:v>
                </c:pt>
                <c:pt idx="31">
                  <c:v>18600</c:v>
                </c:pt>
                <c:pt idx="32">
                  <c:v>22120</c:v>
                </c:pt>
                <c:pt idx="33">
                  <c:v>14960</c:v>
                </c:pt>
                <c:pt idx="34">
                  <c:v>24760</c:v>
                </c:pt>
                <c:pt idx="35">
                  <c:v>19080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53280"/>
        <c:axId val="41154816"/>
      </c:scatterChart>
      <c:scatterChart>
        <c:scatterStyle val="lineMarker"/>
        <c:varyColors val="0"/>
        <c:ser>
          <c:idx val="1"/>
          <c:order val="1"/>
          <c:tx>
            <c:strRef>
              <c:f>'SMALL PLANT ORGANIZED'!$P$1</c:f>
              <c:strCache>
                <c:ptCount val="1"/>
                <c:pt idx="0">
                  <c:v>LOAD FACTOR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ymbol val="diamond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'SMALL PLANT ORGANIZED'!$J$2:$J$37</c:f>
              <c:numCache>
                <c:formatCode>mmm\-yy</c:formatCode>
                <c:ptCount val="36"/>
                <c:pt idx="0">
                  <c:v>40969</c:v>
                </c:pt>
                <c:pt idx="1">
                  <c:v>40940</c:v>
                </c:pt>
                <c:pt idx="2">
                  <c:v>40909</c:v>
                </c:pt>
                <c:pt idx="3">
                  <c:v>40878</c:v>
                </c:pt>
                <c:pt idx="4">
                  <c:v>40848</c:v>
                </c:pt>
                <c:pt idx="5">
                  <c:v>40817</c:v>
                </c:pt>
                <c:pt idx="6">
                  <c:v>40787</c:v>
                </c:pt>
                <c:pt idx="7">
                  <c:v>40756</c:v>
                </c:pt>
                <c:pt idx="8">
                  <c:v>40725</c:v>
                </c:pt>
                <c:pt idx="9">
                  <c:v>40695</c:v>
                </c:pt>
                <c:pt idx="10">
                  <c:v>40664</c:v>
                </c:pt>
                <c:pt idx="11">
                  <c:v>40634</c:v>
                </c:pt>
                <c:pt idx="12">
                  <c:v>40603</c:v>
                </c:pt>
                <c:pt idx="13">
                  <c:v>40575</c:v>
                </c:pt>
                <c:pt idx="14">
                  <c:v>40544</c:v>
                </c:pt>
                <c:pt idx="15">
                  <c:v>40513</c:v>
                </c:pt>
                <c:pt idx="16">
                  <c:v>40483</c:v>
                </c:pt>
                <c:pt idx="17">
                  <c:v>40452</c:v>
                </c:pt>
                <c:pt idx="18">
                  <c:v>40422</c:v>
                </c:pt>
                <c:pt idx="19">
                  <c:v>40391</c:v>
                </c:pt>
                <c:pt idx="20">
                  <c:v>40360</c:v>
                </c:pt>
                <c:pt idx="21">
                  <c:v>40330</c:v>
                </c:pt>
                <c:pt idx="22">
                  <c:v>40299</c:v>
                </c:pt>
                <c:pt idx="23">
                  <c:v>40269</c:v>
                </c:pt>
                <c:pt idx="24">
                  <c:v>40238</c:v>
                </c:pt>
                <c:pt idx="25">
                  <c:v>40210</c:v>
                </c:pt>
                <c:pt idx="26">
                  <c:v>40179</c:v>
                </c:pt>
                <c:pt idx="27">
                  <c:v>40148</c:v>
                </c:pt>
                <c:pt idx="28">
                  <c:v>40118</c:v>
                </c:pt>
                <c:pt idx="29">
                  <c:v>40087</c:v>
                </c:pt>
                <c:pt idx="30">
                  <c:v>40057</c:v>
                </c:pt>
                <c:pt idx="31">
                  <c:v>40026</c:v>
                </c:pt>
                <c:pt idx="32">
                  <c:v>39995</c:v>
                </c:pt>
                <c:pt idx="33">
                  <c:v>39965</c:v>
                </c:pt>
                <c:pt idx="34">
                  <c:v>39934</c:v>
                </c:pt>
                <c:pt idx="35">
                  <c:v>39904</c:v>
                </c:pt>
              </c:numCache>
            </c:numRef>
          </c:xVal>
          <c:yVal>
            <c:numRef>
              <c:f>'SMALL PLANT ORGANIZED'!$P$2:$P$37</c:f>
              <c:numCache>
                <c:formatCode>0.00</c:formatCode>
                <c:ptCount val="36"/>
                <c:pt idx="0">
                  <c:v>63.69047619047619</c:v>
                </c:pt>
                <c:pt idx="1">
                  <c:v>61.625514403292179</c:v>
                </c:pt>
                <c:pt idx="2">
                  <c:v>77.249770431588615</c:v>
                </c:pt>
                <c:pt idx="3">
                  <c:v>79.703832752613238</c:v>
                </c:pt>
                <c:pt idx="4">
                  <c:v>62.309368191721134</c:v>
                </c:pt>
                <c:pt idx="5">
                  <c:v>58.795502191728609</c:v>
                </c:pt>
                <c:pt idx="6">
                  <c:v>81.018518518518519</c:v>
                </c:pt>
                <c:pt idx="7">
                  <c:v>69.376693766937663</c:v>
                </c:pt>
                <c:pt idx="8">
                  <c:v>75.757575757575751</c:v>
                </c:pt>
                <c:pt idx="9">
                  <c:v>79.129129129129126</c:v>
                </c:pt>
                <c:pt idx="10">
                  <c:v>65.436978480456744</c:v>
                </c:pt>
                <c:pt idx="11">
                  <c:v>70.211038961038966</c:v>
                </c:pt>
                <c:pt idx="12">
                  <c:v>61.98257080610022</c:v>
                </c:pt>
                <c:pt idx="13">
                  <c:v>65.595238095238102</c:v>
                </c:pt>
                <c:pt idx="14">
                  <c:v>76.118326118326124</c:v>
                </c:pt>
                <c:pt idx="15">
                  <c:v>55.908289241622576</c:v>
                </c:pt>
                <c:pt idx="16">
                  <c:v>58.521725188391862</c:v>
                </c:pt>
                <c:pt idx="17">
                  <c:v>65.040650406504056</c:v>
                </c:pt>
                <c:pt idx="18">
                  <c:v>92.819940476190482</c:v>
                </c:pt>
                <c:pt idx="19">
                  <c:v>60.834590246354949</c:v>
                </c:pt>
                <c:pt idx="20">
                  <c:v>68.376068376068375</c:v>
                </c:pt>
                <c:pt idx="21">
                  <c:v>72.906239572906244</c:v>
                </c:pt>
                <c:pt idx="22">
                  <c:v>60.185185185185183</c:v>
                </c:pt>
                <c:pt idx="23">
                  <c:v>64.994026284348863</c:v>
                </c:pt>
                <c:pt idx="24">
                  <c:v>74.698464912280699</c:v>
                </c:pt>
                <c:pt idx="25">
                  <c:v>62.698412698412696</c:v>
                </c:pt>
                <c:pt idx="26">
                  <c:v>45.693622616699543</c:v>
                </c:pt>
                <c:pt idx="27">
                  <c:v>64.825930372148861</c:v>
                </c:pt>
                <c:pt idx="28">
                  <c:v>58.309037900874635</c:v>
                </c:pt>
                <c:pt idx="29">
                  <c:v>82.212885154061624</c:v>
                </c:pt>
                <c:pt idx="30">
                  <c:v>81.481481481481481</c:v>
                </c:pt>
                <c:pt idx="31">
                  <c:v>74.23371647509579</c:v>
                </c:pt>
                <c:pt idx="32">
                  <c:v>79.797979797979806</c:v>
                </c:pt>
                <c:pt idx="33">
                  <c:v>82.125603864734302</c:v>
                </c:pt>
                <c:pt idx="34">
                  <c:v>75.579975579975581</c:v>
                </c:pt>
                <c:pt idx="35">
                  <c:v>72.141560798548099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'SMALL PLANT ORGANIZED'!$M$1</c:f>
              <c:strCache>
                <c:ptCount val="1"/>
                <c:pt idx="0">
                  <c:v>DEMAND (KW)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'SMALL PLANT ORGANIZED'!$J$2:$J$37</c:f>
              <c:numCache>
                <c:formatCode>mmm\-yy</c:formatCode>
                <c:ptCount val="36"/>
                <c:pt idx="0">
                  <c:v>40969</c:v>
                </c:pt>
                <c:pt idx="1">
                  <c:v>40940</c:v>
                </c:pt>
                <c:pt idx="2">
                  <c:v>40909</c:v>
                </c:pt>
                <c:pt idx="3">
                  <c:v>40878</c:v>
                </c:pt>
                <c:pt idx="4">
                  <c:v>40848</c:v>
                </c:pt>
                <c:pt idx="5">
                  <c:v>40817</c:v>
                </c:pt>
                <c:pt idx="6">
                  <c:v>40787</c:v>
                </c:pt>
                <c:pt idx="7">
                  <c:v>40756</c:v>
                </c:pt>
                <c:pt idx="8">
                  <c:v>40725</c:v>
                </c:pt>
                <c:pt idx="9">
                  <c:v>40695</c:v>
                </c:pt>
                <c:pt idx="10">
                  <c:v>40664</c:v>
                </c:pt>
                <c:pt idx="11">
                  <c:v>40634</c:v>
                </c:pt>
                <c:pt idx="12">
                  <c:v>40603</c:v>
                </c:pt>
                <c:pt idx="13">
                  <c:v>40575</c:v>
                </c:pt>
                <c:pt idx="14">
                  <c:v>40544</c:v>
                </c:pt>
                <c:pt idx="15">
                  <c:v>40513</c:v>
                </c:pt>
                <c:pt idx="16">
                  <c:v>40483</c:v>
                </c:pt>
                <c:pt idx="17">
                  <c:v>40452</c:v>
                </c:pt>
                <c:pt idx="18">
                  <c:v>40422</c:v>
                </c:pt>
                <c:pt idx="19">
                  <c:v>40391</c:v>
                </c:pt>
                <c:pt idx="20">
                  <c:v>40360</c:v>
                </c:pt>
                <c:pt idx="21">
                  <c:v>40330</c:v>
                </c:pt>
                <c:pt idx="22">
                  <c:v>40299</c:v>
                </c:pt>
                <c:pt idx="23">
                  <c:v>40269</c:v>
                </c:pt>
                <c:pt idx="24">
                  <c:v>40238</c:v>
                </c:pt>
                <c:pt idx="25">
                  <c:v>40210</c:v>
                </c:pt>
                <c:pt idx="26">
                  <c:v>40179</c:v>
                </c:pt>
                <c:pt idx="27">
                  <c:v>40148</c:v>
                </c:pt>
                <c:pt idx="28">
                  <c:v>40118</c:v>
                </c:pt>
                <c:pt idx="29">
                  <c:v>40087</c:v>
                </c:pt>
                <c:pt idx="30">
                  <c:v>40057</c:v>
                </c:pt>
                <c:pt idx="31">
                  <c:v>40026</c:v>
                </c:pt>
                <c:pt idx="32">
                  <c:v>39995</c:v>
                </c:pt>
                <c:pt idx="33">
                  <c:v>39965</c:v>
                </c:pt>
                <c:pt idx="34">
                  <c:v>39934</c:v>
                </c:pt>
                <c:pt idx="35">
                  <c:v>39904</c:v>
                </c:pt>
              </c:numCache>
            </c:numRef>
          </c:xVal>
          <c:yVal>
            <c:numRef>
              <c:f>'SMALL PLANT ORGANIZED'!$M$2:$M$37</c:f>
              <c:numCache>
                <c:formatCode>General</c:formatCode>
                <c:ptCount val="36"/>
                <c:pt idx="0">
                  <c:v>50</c:v>
                </c:pt>
                <c:pt idx="1">
                  <c:v>54</c:v>
                </c:pt>
                <c:pt idx="2">
                  <c:v>44</c:v>
                </c:pt>
                <c:pt idx="3">
                  <c:v>41</c:v>
                </c:pt>
                <c:pt idx="4">
                  <c:v>51</c:v>
                </c:pt>
                <c:pt idx="5">
                  <c:v>53</c:v>
                </c:pt>
                <c:pt idx="6">
                  <c:v>36</c:v>
                </c:pt>
                <c:pt idx="7">
                  <c:v>41</c:v>
                </c:pt>
                <c:pt idx="8">
                  <c:v>38</c:v>
                </c:pt>
                <c:pt idx="9">
                  <c:v>37</c:v>
                </c:pt>
                <c:pt idx="10">
                  <c:v>46</c:v>
                </c:pt>
                <c:pt idx="11">
                  <c:v>44</c:v>
                </c:pt>
                <c:pt idx="12">
                  <c:v>51</c:v>
                </c:pt>
                <c:pt idx="13">
                  <c:v>50</c:v>
                </c:pt>
                <c:pt idx="14">
                  <c:v>42</c:v>
                </c:pt>
                <c:pt idx="15">
                  <c:v>63</c:v>
                </c:pt>
                <c:pt idx="16">
                  <c:v>63</c:v>
                </c:pt>
                <c:pt idx="17">
                  <c:v>41</c:v>
                </c:pt>
                <c:pt idx="18">
                  <c:v>32</c:v>
                </c:pt>
                <c:pt idx="19">
                  <c:v>39</c:v>
                </c:pt>
                <c:pt idx="20">
                  <c:v>39</c:v>
                </c:pt>
                <c:pt idx="21">
                  <c:v>37</c:v>
                </c:pt>
                <c:pt idx="22">
                  <c:v>45</c:v>
                </c:pt>
                <c:pt idx="23">
                  <c:v>45</c:v>
                </c:pt>
                <c:pt idx="24">
                  <c:v>38</c:v>
                </c:pt>
                <c:pt idx="25">
                  <c:v>45</c:v>
                </c:pt>
                <c:pt idx="26">
                  <c:v>39</c:v>
                </c:pt>
                <c:pt idx="27">
                  <c:v>49</c:v>
                </c:pt>
                <c:pt idx="28">
                  <c:v>49</c:v>
                </c:pt>
                <c:pt idx="29">
                  <c:v>35</c:v>
                </c:pt>
                <c:pt idx="30">
                  <c:v>33</c:v>
                </c:pt>
                <c:pt idx="31">
                  <c:v>36</c:v>
                </c:pt>
                <c:pt idx="32">
                  <c:v>35</c:v>
                </c:pt>
                <c:pt idx="33">
                  <c:v>33</c:v>
                </c:pt>
                <c:pt idx="34">
                  <c:v>35</c:v>
                </c:pt>
                <c:pt idx="35">
                  <c:v>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88224"/>
        <c:axId val="45189760"/>
      </c:scatterChart>
      <c:valAx>
        <c:axId val="41153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+mn-lt"/>
                <a:ea typeface="Verdana" pitchFamily="34" charset="0"/>
                <a:cs typeface="Verdana" pitchFamily="34" charset="0"/>
              </a:defRPr>
            </a:pPr>
            <a:endParaRPr lang="en-US"/>
          </a:p>
        </c:txPr>
        <c:crossAx val="41154816"/>
        <c:crosses val="autoZero"/>
        <c:crossBetween val="midCat"/>
        <c:majorUnit val="60"/>
      </c:valAx>
      <c:valAx>
        <c:axId val="41154816"/>
        <c:scaling>
          <c:orientation val="minMax"/>
          <c:max val="100000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000">
                    <a:latin typeface="+mn-lt"/>
                    <a:ea typeface="Verdana" pitchFamily="34" charset="0"/>
                    <a:cs typeface="Verdana" pitchFamily="34" charset="0"/>
                  </a:defRPr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41153280"/>
        <c:crosses val="autoZero"/>
        <c:crossBetween val="midCat"/>
      </c:valAx>
      <c:valAx>
        <c:axId val="45189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 Factor (%) and Demand (kW)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90788224"/>
        <c:crosses val="max"/>
        <c:crossBetween val="midCat"/>
      </c:valAx>
      <c:valAx>
        <c:axId val="907882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5189760"/>
        <c:crossBetween val="midCat"/>
      </c:valAx>
      <c:spPr>
        <a:ln w="15875"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>
              <a:alpha val="35000"/>
            </a:schemeClr>
          </a:solidFill>
        </a:ln>
      </c:spPr>
      <c:txPr>
        <a:bodyPr/>
        <a:lstStyle/>
        <a:p>
          <a:pPr>
            <a:defRPr sz="1000">
              <a:latin typeface="+mn-lt"/>
              <a:ea typeface="Verdana" pitchFamily="34" charset="0"/>
              <a:cs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542923</xdr:colOff>
      <xdr:row>2</xdr:row>
      <xdr:rowOff>95248</xdr:rowOff>
    </xdr:from>
    <xdr:to>
      <xdr:col>15</xdr:col>
      <xdr:colOff>209550</xdr:colOff>
      <xdr:row>24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212147</xdr:colOff>
      <xdr:row>50</xdr:row>
      <xdr:rowOff>106794</xdr:rowOff>
    </xdr:from>
    <xdr:to>
      <xdr:col>9</xdr:col>
      <xdr:colOff>316056</xdr:colOff>
      <xdr:row>72</xdr:row>
      <xdr:rowOff>30594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158751</xdr:colOff>
      <xdr:row>50</xdr:row>
      <xdr:rowOff>176067</xdr:rowOff>
    </xdr:from>
    <xdr:to>
      <xdr:col>21</xdr:col>
      <xdr:colOff>373785</xdr:colOff>
      <xdr:row>72</xdr:row>
      <xdr:rowOff>99867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223694</xdr:colOff>
      <xdr:row>26</xdr:row>
      <xdr:rowOff>105352</xdr:rowOff>
    </xdr:from>
    <xdr:to>
      <xdr:col>21</xdr:col>
      <xdr:colOff>437285</xdr:colOff>
      <xdr:row>48</xdr:row>
      <xdr:rowOff>27420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97</xdr:row>
      <xdr:rowOff>190499</xdr:rowOff>
    </xdr:from>
    <xdr:to>
      <xdr:col>14</xdr:col>
      <xdr:colOff>225136</xdr:colOff>
      <xdr:row>121</xdr:row>
      <xdr:rowOff>69272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206375</xdr:colOff>
      <xdr:row>26</xdr:row>
      <xdr:rowOff>0</xdr:rowOff>
    </xdr:from>
    <xdr:to>
      <xdr:col>9</xdr:col>
      <xdr:colOff>320386</xdr:colOff>
      <xdr:row>49</xdr:row>
      <xdr:rowOff>69273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590549</xdr:colOff>
      <xdr:row>24</xdr:row>
      <xdr:rowOff>85725</xdr:rowOff>
    </xdr:from>
    <xdr:to>
      <xdr:col>28</xdr:col>
      <xdr:colOff>361950</xdr:colOff>
      <xdr:row>53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54</xdr:row>
      <xdr:rowOff>0</xdr:rowOff>
    </xdr:from>
    <xdr:to>
      <xdr:col>28</xdr:col>
      <xdr:colOff>428625</xdr:colOff>
      <xdr:row>82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0</xdr:row>
      <xdr:rowOff>476250</xdr:rowOff>
    </xdr:from>
    <xdr:to>
      <xdr:col>29</xdr:col>
      <xdr:colOff>57150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yne.mcwilliams/Documents/OfflineFiles/BPA%20ESI%20Projects/WastewaterProjects/Washington/ClallamPUD/Sequim/CoS%20wwts%20BH%201-08%20to%205-11-with%20flow-load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yne.mcwilliams/Documents/OfflineFiles/BPA%20ESI%20Projects/WastewaterProjects/Montana/Libby/Leak%20Repair/Libby%20Water%20treatment%20electric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 Facility Inventory"/>
      <sheetName val="WWTF"/>
      <sheetName val="Distribution"/>
      <sheetName val="PlantBenchmarking Data"/>
      <sheetName val="Summary Charts"/>
      <sheetName val="Exec Summary"/>
      <sheetName val="Doe Run Rd"/>
      <sheetName val="Port Williams"/>
      <sheetName val="Hemlock"/>
      <sheetName val="Lofgrin"/>
      <sheetName val="Priest Road"/>
      <sheetName val="Cedar Ridge"/>
      <sheetName val="Blake Ave"/>
    </sheetNames>
    <sheetDataSet>
      <sheetData sheetId="0" refreshError="1"/>
      <sheetData sheetId="1" refreshError="1"/>
      <sheetData sheetId="2" refreshError="1"/>
      <sheetData sheetId="3">
        <row r="1">
          <cell r="I1" t="str">
            <v>Calendar Month kWh</v>
          </cell>
          <cell r="K1" t="str">
            <v>Avg Daily Flow (mgd)</v>
          </cell>
          <cell r="O1" t="str">
            <v>kWh/MG Treated</v>
          </cell>
          <cell r="P1" t="str">
            <v>kWh / 1000 lb. BOD Removed</v>
          </cell>
          <cell r="R1" t="str">
            <v>BOD Removed (1000 lbs/day)</v>
          </cell>
        </row>
        <row r="2">
          <cell r="F2">
            <v>39448</v>
          </cell>
          <cell r="I2">
            <v>147960</v>
          </cell>
        </row>
        <row r="3">
          <cell r="F3">
            <v>39479</v>
          </cell>
          <cell r="I3">
            <v>131328.57142857142</v>
          </cell>
          <cell r="K3">
            <v>0.60199999999999998</v>
          </cell>
          <cell r="O3">
            <v>7522.5439012814431</v>
          </cell>
          <cell r="P3">
            <v>3659.451659451659</v>
          </cell>
          <cell r="R3">
            <v>1.2375</v>
          </cell>
        </row>
        <row r="4">
          <cell r="F4">
            <v>39508</v>
          </cell>
          <cell r="I4">
            <v>146048.75</v>
          </cell>
          <cell r="K4">
            <v>0.56200000000000006</v>
          </cell>
          <cell r="O4">
            <v>8383.0071174377208</v>
          </cell>
          <cell r="P4">
            <v>3697.1278348897436</v>
          </cell>
          <cell r="R4">
            <v>1.2743</v>
          </cell>
        </row>
        <row r="5">
          <cell r="F5">
            <v>39539</v>
          </cell>
          <cell r="I5">
            <v>160200</v>
          </cell>
          <cell r="K5">
            <v>0.63700000000000001</v>
          </cell>
          <cell r="O5">
            <v>8383.0455259026694</v>
          </cell>
          <cell r="P5">
            <v>3724.8883928571431</v>
          </cell>
          <cell r="R5">
            <v>1.4336</v>
          </cell>
        </row>
        <row r="6">
          <cell r="F6">
            <v>39569</v>
          </cell>
          <cell r="I6">
            <v>177746.25</v>
          </cell>
          <cell r="K6">
            <v>0.59099999999999997</v>
          </cell>
          <cell r="O6">
            <v>9701.7766497461926</v>
          </cell>
          <cell r="P6">
            <v>3505.5942773294205</v>
          </cell>
          <cell r="R6">
            <v>1.6355999999999999</v>
          </cell>
        </row>
        <row r="7">
          <cell r="F7">
            <v>39600</v>
          </cell>
          <cell r="I7">
            <v>161070.96774193548</v>
          </cell>
          <cell r="K7">
            <v>0.58399999999999996</v>
          </cell>
          <cell r="O7">
            <v>9193.5483870967746</v>
          </cell>
          <cell r="P7">
            <v>3400.2737543157164</v>
          </cell>
          <cell r="R7">
            <v>1.579</v>
          </cell>
        </row>
        <row r="8">
          <cell r="F8">
            <v>39630</v>
          </cell>
          <cell r="I8">
            <v>167960</v>
          </cell>
          <cell r="K8">
            <v>0.57299999999999995</v>
          </cell>
          <cell r="O8">
            <v>9455.6099757923785</v>
          </cell>
          <cell r="P8">
            <v>3374.2694875313146</v>
          </cell>
          <cell r="R8">
            <v>1.6057000000000001</v>
          </cell>
        </row>
        <row r="9">
          <cell r="F9">
            <v>39661</v>
          </cell>
          <cell r="I9">
            <v>162782.06896551725</v>
          </cell>
          <cell r="K9">
            <v>0.57899999999999996</v>
          </cell>
          <cell r="O9">
            <v>9069.1441843844914</v>
          </cell>
          <cell r="P9">
            <v>3427.3444832312643</v>
          </cell>
          <cell r="R9">
            <v>1.5321</v>
          </cell>
        </row>
        <row r="10">
          <cell r="F10">
            <v>39692</v>
          </cell>
          <cell r="I10">
            <v>159487.5</v>
          </cell>
          <cell r="K10">
            <v>0.57299999999999995</v>
          </cell>
          <cell r="O10">
            <v>9277.9232111692854</v>
          </cell>
          <cell r="P10">
            <v>3617.9733224445349</v>
          </cell>
          <cell r="R10">
            <v>1.4694</v>
          </cell>
        </row>
        <row r="11">
          <cell r="F11">
            <v>39722</v>
          </cell>
          <cell r="I11">
            <v>165133.79310344826</v>
          </cell>
          <cell r="K11">
            <v>0.57299999999999995</v>
          </cell>
          <cell r="O11">
            <v>9296.5035806703982</v>
          </cell>
          <cell r="P11">
            <v>3559.8079067923932</v>
          </cell>
          <cell r="R11">
            <v>1.4964000000000002</v>
          </cell>
        </row>
        <row r="12">
          <cell r="F12">
            <v>39753</v>
          </cell>
          <cell r="I12">
            <v>158177.77777777775</v>
          </cell>
          <cell r="K12">
            <v>0.64100000000000001</v>
          </cell>
          <cell r="O12">
            <v>8225.5734673831394</v>
          </cell>
          <cell r="P12">
            <v>3390.0807513615332</v>
          </cell>
          <cell r="R12">
            <v>1.5552999999999999</v>
          </cell>
        </row>
        <row r="13">
          <cell r="F13">
            <v>39783</v>
          </cell>
          <cell r="I13">
            <v>168817.14285714284</v>
          </cell>
          <cell r="K13">
            <v>0.61899999999999999</v>
          </cell>
          <cell r="O13">
            <v>8797.5998153704131</v>
          </cell>
          <cell r="P13">
            <v>3922.8600242863313</v>
          </cell>
          <cell r="R13">
            <v>1.3882000000000001</v>
          </cell>
        </row>
        <row r="14">
          <cell r="F14">
            <v>39814</v>
          </cell>
          <cell r="I14">
            <v>160249.33333333331</v>
          </cell>
          <cell r="K14">
            <v>0.74399999999999999</v>
          </cell>
          <cell r="O14">
            <v>6948.0286738351251</v>
          </cell>
          <cell r="P14">
            <v>4068.4191195760532</v>
          </cell>
          <cell r="R14">
            <v>1.2706</v>
          </cell>
        </row>
        <row r="15">
          <cell r="F15">
            <v>39845</v>
          </cell>
          <cell r="I15">
            <v>142162.75862068965</v>
          </cell>
          <cell r="K15">
            <v>0.59799999999999998</v>
          </cell>
          <cell r="O15">
            <v>8490.370199515628</v>
          </cell>
          <cell r="P15">
            <v>3589.1710584690695</v>
          </cell>
          <cell r="R15">
            <v>1.4145999999999999</v>
          </cell>
        </row>
        <row r="16">
          <cell r="F16">
            <v>39873</v>
          </cell>
          <cell r="I16">
            <v>152800</v>
          </cell>
          <cell r="K16">
            <v>0.65500000000000003</v>
          </cell>
          <cell r="O16">
            <v>7525.2400886481155</v>
          </cell>
          <cell r="P16">
            <v>4026.0003741440141</v>
          </cell>
          <cell r="R16">
            <v>1.2242999999999999</v>
          </cell>
        </row>
        <row r="17">
          <cell r="F17">
            <v>39904</v>
          </cell>
          <cell r="I17">
            <v>150560</v>
          </cell>
          <cell r="K17">
            <v>0.62</v>
          </cell>
          <cell r="O17">
            <v>8094.6236559139788</v>
          </cell>
          <cell r="P17">
            <v>3912.8852850979783</v>
          </cell>
          <cell r="R17">
            <v>1.2826</v>
          </cell>
        </row>
        <row r="18">
          <cell r="F18">
            <v>39934</v>
          </cell>
          <cell r="I18">
            <v>170293.33333333331</v>
          </cell>
          <cell r="K18">
            <v>0.58399999999999996</v>
          </cell>
          <cell r="O18">
            <v>9406.3926940639267</v>
          </cell>
          <cell r="P18">
            <v>4352.1892991073782</v>
          </cell>
          <cell r="R18">
            <v>1.2622</v>
          </cell>
        </row>
        <row r="19">
          <cell r="F19">
            <v>39965</v>
          </cell>
          <cell r="I19">
            <v>150580.6451612903</v>
          </cell>
          <cell r="K19">
            <v>0.55000000000000004</v>
          </cell>
          <cell r="O19">
            <v>9126.0997067448661</v>
          </cell>
          <cell r="P19">
            <v>3348.6922668021061</v>
          </cell>
          <cell r="R19">
            <v>1.4989000000000001</v>
          </cell>
        </row>
        <row r="20">
          <cell r="F20">
            <v>39995</v>
          </cell>
          <cell r="I20">
            <v>158720</v>
          </cell>
          <cell r="K20">
            <v>0.60399999999999998</v>
          </cell>
          <cell r="O20">
            <v>8476.8211920529811</v>
          </cell>
          <cell r="P20">
            <v>3523.5014795953484</v>
          </cell>
          <cell r="R20">
            <v>1.4530999999999998</v>
          </cell>
        </row>
        <row r="21">
          <cell r="F21">
            <v>40026</v>
          </cell>
          <cell r="I21">
            <v>133960</v>
          </cell>
          <cell r="K21">
            <v>0.55900000000000005</v>
          </cell>
          <cell r="O21">
            <v>7730.3941369957865</v>
          </cell>
          <cell r="P21">
            <v>3326.6284238496114</v>
          </cell>
          <cell r="R21">
            <v>1.2989999999999999</v>
          </cell>
        </row>
        <row r="22">
          <cell r="F22">
            <v>40057</v>
          </cell>
          <cell r="I22">
            <v>143280</v>
          </cell>
          <cell r="K22">
            <v>0.56000000000000005</v>
          </cell>
          <cell r="O22">
            <v>8528.5714285714275</v>
          </cell>
          <cell r="P22">
            <v>3458.1130982550139</v>
          </cell>
          <cell r="R22">
            <v>1.3811</v>
          </cell>
        </row>
        <row r="23">
          <cell r="F23">
            <v>40087</v>
          </cell>
          <cell r="I23">
            <v>147775.65217391303</v>
          </cell>
          <cell r="K23">
            <v>0.58899999999999997</v>
          </cell>
          <cell r="O23">
            <v>8093.3047907285745</v>
          </cell>
          <cell r="P23">
            <v>3254.3395151140976</v>
          </cell>
          <cell r="R23">
            <v>1.4647999999999999</v>
          </cell>
        </row>
        <row r="24">
          <cell r="F24">
            <v>40118</v>
          </cell>
          <cell r="I24">
            <v>149084.21052631579</v>
          </cell>
          <cell r="K24">
            <v>0.751</v>
          </cell>
          <cell r="O24">
            <v>6617.142056205761</v>
          </cell>
          <cell r="P24">
            <v>3035.3491841012255</v>
          </cell>
          <cell r="R24">
            <v>1.6372</v>
          </cell>
        </row>
        <row r="25">
          <cell r="F25">
            <v>40148</v>
          </cell>
          <cell r="I25">
            <v>161920</v>
          </cell>
          <cell r="K25">
            <v>0.7</v>
          </cell>
          <cell r="O25">
            <v>7461.7511520737326</v>
          </cell>
          <cell r="P25">
            <v>2670.2243272080227</v>
          </cell>
          <cell r="R25">
            <v>1.9560999999999999</v>
          </cell>
        </row>
        <row r="26">
          <cell r="F26">
            <v>40179</v>
          </cell>
          <cell r="I26">
            <v>153671.42857142855</v>
          </cell>
          <cell r="K26">
            <v>0.69799999999999995</v>
          </cell>
          <cell r="O26">
            <v>7101.9238641015145</v>
          </cell>
          <cell r="P26">
            <v>2897.5583686829887</v>
          </cell>
          <cell r="R26">
            <v>1.7107999999999999</v>
          </cell>
        </row>
        <row r="27">
          <cell r="F27">
            <v>40210</v>
          </cell>
          <cell r="I27">
            <v>130731.03448275862</v>
          </cell>
          <cell r="K27">
            <v>0.61699999999999999</v>
          </cell>
          <cell r="O27">
            <v>7567.2050522550726</v>
          </cell>
          <cell r="P27">
            <v>2707.5884465561235</v>
          </cell>
          <cell r="R27">
            <v>1.7244000000000002</v>
          </cell>
        </row>
        <row r="28">
          <cell r="F28">
            <v>40238</v>
          </cell>
          <cell r="I28">
            <v>149613.75</v>
          </cell>
          <cell r="K28">
            <v>0.57699999999999996</v>
          </cell>
          <cell r="O28">
            <v>8364.3847487001731</v>
          </cell>
          <cell r="P28">
            <v>2873.7942122186496</v>
          </cell>
          <cell r="R28">
            <v>1.6794</v>
          </cell>
        </row>
        <row r="29">
          <cell r="F29">
            <v>40269</v>
          </cell>
          <cell r="I29">
            <v>140825.80645161291</v>
          </cell>
          <cell r="K29">
            <v>0.64</v>
          </cell>
          <cell r="O29">
            <v>7334.6774193548381</v>
          </cell>
          <cell r="P29">
            <v>3219.3906785454337</v>
          </cell>
          <cell r="R29">
            <v>1.4581</v>
          </cell>
        </row>
        <row r="30">
          <cell r="F30">
            <v>40299</v>
          </cell>
          <cell r="I30">
            <v>153760</v>
          </cell>
          <cell r="K30">
            <v>0.59799999999999998</v>
          </cell>
          <cell r="O30">
            <v>8294.3143812709041</v>
          </cell>
          <cell r="P30">
            <v>2928.1539642245702</v>
          </cell>
          <cell r="R30">
            <v>1.6939000000000002</v>
          </cell>
        </row>
        <row r="31">
          <cell r="F31">
            <v>40330</v>
          </cell>
          <cell r="I31">
            <v>136425</v>
          </cell>
          <cell r="K31">
            <v>0.60099999999999998</v>
          </cell>
          <cell r="O31">
            <v>7566.5557404326128</v>
          </cell>
          <cell r="P31">
            <v>3053.0379321920104</v>
          </cell>
          <cell r="R31">
            <v>1.4895</v>
          </cell>
        </row>
        <row r="32">
          <cell r="F32">
            <v>40360</v>
          </cell>
          <cell r="I32">
            <v>137160</v>
          </cell>
          <cell r="K32">
            <v>0.55700000000000005</v>
          </cell>
          <cell r="O32">
            <v>7943.4759946719178</v>
          </cell>
          <cell r="P32">
            <v>3094.7164643157716</v>
          </cell>
          <cell r="R32">
            <v>1.4297</v>
          </cell>
        </row>
        <row r="33">
          <cell r="F33">
            <v>40391</v>
          </cell>
          <cell r="I33">
            <v>130355</v>
          </cell>
          <cell r="K33">
            <v>0.56599999999999995</v>
          </cell>
          <cell r="O33">
            <v>7429.3286219081283</v>
          </cell>
          <cell r="P33">
            <v>2815.3454740224965</v>
          </cell>
          <cell r="R33">
            <v>1.4935999999999998</v>
          </cell>
        </row>
        <row r="34">
          <cell r="F34">
            <v>40422</v>
          </cell>
          <cell r="I34">
            <v>134800</v>
          </cell>
          <cell r="K34">
            <v>0.58299999999999996</v>
          </cell>
          <cell r="O34">
            <v>7707.2612921669524</v>
          </cell>
          <cell r="P34">
            <v>2657.8335107851258</v>
          </cell>
          <cell r="R34">
            <v>1.6905999999999999</v>
          </cell>
        </row>
        <row r="35">
          <cell r="F35">
            <v>40452</v>
          </cell>
          <cell r="I35">
            <v>122760</v>
          </cell>
          <cell r="K35">
            <v>0.56299999999999994</v>
          </cell>
          <cell r="O35">
            <v>7033.7477797513329</v>
          </cell>
          <cell r="P35">
            <v>2454.5961693423419</v>
          </cell>
          <cell r="R35">
            <v>1.6133</v>
          </cell>
        </row>
        <row r="36">
          <cell r="F36">
            <v>40483</v>
          </cell>
          <cell r="I36">
            <v>121125</v>
          </cell>
          <cell r="K36">
            <v>0.59699999999999998</v>
          </cell>
          <cell r="O36">
            <v>6762.9815745393635</v>
          </cell>
          <cell r="P36">
            <v>2807.1334214002645</v>
          </cell>
          <cell r="R36">
            <v>1.4382999999999999</v>
          </cell>
        </row>
        <row r="37">
          <cell r="F37">
            <v>40513</v>
          </cell>
          <cell r="I37">
            <v>148410.28571428571</v>
          </cell>
          <cell r="K37">
            <v>0.70399999999999996</v>
          </cell>
          <cell r="O37">
            <v>6800.3246753246758</v>
          </cell>
          <cell r="P37">
            <v>3086.0752732731075</v>
          </cell>
          <cell r="R37">
            <v>1.5512999999999999</v>
          </cell>
        </row>
        <row r="38">
          <cell r="F38">
            <v>40544</v>
          </cell>
          <cell r="I38">
            <v>175207.40740740742</v>
          </cell>
          <cell r="K38">
            <v>0.78300000000000003</v>
          </cell>
          <cell r="O38">
            <v>7218.2015987890827</v>
          </cell>
          <cell r="P38">
            <v>4631.5265523656908</v>
          </cell>
          <cell r="R38">
            <v>1.2202999999999999</v>
          </cell>
        </row>
        <row r="39">
          <cell r="F39">
            <v>40575</v>
          </cell>
          <cell r="I39">
            <v>149720</v>
          </cell>
          <cell r="K39">
            <v>0.73399999999999999</v>
          </cell>
          <cell r="O39">
            <v>7284.9357726741919</v>
          </cell>
          <cell r="P39">
            <v>4715.7093722046529</v>
          </cell>
          <cell r="R39">
            <v>1.1339000000000001</v>
          </cell>
        </row>
        <row r="40">
          <cell r="F40">
            <v>40603</v>
          </cell>
          <cell r="I40">
            <v>171864</v>
          </cell>
          <cell r="K40">
            <v>0.85599999999999998</v>
          </cell>
          <cell r="O40">
            <v>6476.6355140186915</v>
          </cell>
          <cell r="P40">
            <v>3878.8218008815502</v>
          </cell>
          <cell r="R40">
            <v>1.4293</v>
          </cell>
        </row>
        <row r="41">
          <cell r="F41">
            <v>40634</v>
          </cell>
          <cell r="I41">
            <v>159682.75862068965</v>
          </cell>
          <cell r="K41">
            <v>0.746</v>
          </cell>
          <cell r="O41">
            <v>7135.0651751872047</v>
          </cell>
          <cell r="P41">
            <v>3523.8388750014269</v>
          </cell>
          <cell r="R41">
            <v>1.5105</v>
          </cell>
        </row>
        <row r="42">
          <cell r="F42">
            <v>40664</v>
          </cell>
          <cell r="I42">
            <v>168640</v>
          </cell>
          <cell r="K42">
            <v>0.77100000000000002</v>
          </cell>
          <cell r="O42">
            <v>7055.7717250324249</v>
          </cell>
          <cell r="P42">
            <v>3618.7055145346908</v>
          </cell>
          <cell r="R42">
            <v>1.5032999999999999</v>
          </cell>
        </row>
        <row r="53">
          <cell r="H53" t="str">
            <v>Avg Daily Flow (mgd)</v>
          </cell>
          <cell r="I53" t="str">
            <v>kWh/MG Treated</v>
          </cell>
          <cell r="J53" t="str">
            <v>kWh / 1000 lb. BOD Removed</v>
          </cell>
          <cell r="O53" t="str">
            <v>Avg Daily Flow (mgd)</v>
          </cell>
          <cell r="P53" t="str">
            <v>kWh/MG Treated</v>
          </cell>
          <cell r="Q53" t="str">
            <v>kWh / 1000 lb. BOD Removed</v>
          </cell>
          <cell r="R53" t="str">
            <v>08-11 Avg Daily Flow (0.631 mgd)</v>
          </cell>
          <cell r="S53" t="str">
            <v>08-11 Avg kWh/MG Treated (7972)</v>
          </cell>
          <cell r="T53" t="str">
            <v>08-11 Avg kWh / 1000 lb. BOD Removed (3420)</v>
          </cell>
        </row>
        <row r="54">
          <cell r="G54" t="str">
            <v>January</v>
          </cell>
          <cell r="H54">
            <v>0.7416666666666667</v>
          </cell>
          <cell r="I54">
            <v>7089.3847122419074</v>
          </cell>
          <cell r="J54">
            <v>3865.8346802082438</v>
          </cell>
          <cell r="N54">
            <v>2008</v>
          </cell>
          <cell r="O54">
            <v>0.59400000000000008</v>
          </cell>
          <cell r="P54">
            <v>8846.0250742031712</v>
          </cell>
          <cell r="Q54">
            <v>3570.8792631355504</v>
          </cell>
          <cell r="R54">
            <v>0.63097499999999984</v>
          </cell>
          <cell r="S54">
            <v>7972.0451630440975</v>
          </cell>
          <cell r="T54">
            <v>3420.2252839089474</v>
          </cell>
        </row>
        <row r="55">
          <cell r="G55" t="str">
            <v>February</v>
          </cell>
          <cell r="H55">
            <v>0.63775000000000004</v>
          </cell>
          <cell r="I55">
            <v>7716.2637314315843</v>
          </cell>
          <cell r="J55">
            <v>3667.980134170376</v>
          </cell>
          <cell r="N55">
            <v>2009</v>
          </cell>
          <cell r="O55">
            <v>0.62616666666666676</v>
          </cell>
          <cell r="P55">
            <v>8041.5616479458249</v>
          </cell>
          <cell r="Q55">
            <v>3547.1261192766601</v>
          </cell>
          <cell r="R55">
            <v>0.63097499999999984</v>
          </cell>
          <cell r="S55">
            <v>7972.0451630440975</v>
          </cell>
          <cell r="T55">
            <v>3420.2252839089474</v>
          </cell>
        </row>
        <row r="56">
          <cell r="G56" t="str">
            <v>March</v>
          </cell>
          <cell r="H56">
            <v>0.66249999999999998</v>
          </cell>
          <cell r="I56">
            <v>7687.3168672011761</v>
          </cell>
          <cell r="J56">
            <v>3618.9360555334888</v>
          </cell>
          <cell r="N56">
            <v>2010</v>
          </cell>
          <cell r="O56">
            <v>0.60841666666666661</v>
          </cell>
          <cell r="P56">
            <v>7492.1817620397896</v>
          </cell>
          <cell r="Q56">
            <v>2882.9353262965737</v>
          </cell>
          <cell r="R56">
            <v>0.63097499999999984</v>
          </cell>
          <cell r="S56">
            <v>7972.0451630440975</v>
          </cell>
          <cell r="T56">
            <v>3420.2252839089474</v>
          </cell>
        </row>
        <row r="57">
          <cell r="G57" t="str">
            <v>April</v>
          </cell>
          <cell r="H57">
            <v>0.66075000000000006</v>
          </cell>
          <cell r="I57">
            <v>7736.8529440896727</v>
          </cell>
          <cell r="J57">
            <v>3595.2508078754954</v>
          </cell>
          <cell r="N57">
            <v>2011</v>
          </cell>
          <cell r="O57">
            <v>0.77799999999999991</v>
          </cell>
          <cell r="P57">
            <v>7034.1219571403199</v>
          </cell>
          <cell r="Q57">
            <v>4073.7204229976023</v>
          </cell>
          <cell r="R57">
            <v>0.63097499999999984</v>
          </cell>
          <cell r="S57">
            <v>7972.0451630440975</v>
          </cell>
          <cell r="T57">
            <v>3420.2252839089474</v>
          </cell>
        </row>
        <row r="58">
          <cell r="G58" t="str">
            <v>May</v>
          </cell>
          <cell r="H58">
            <v>0.6359999999999999</v>
          </cell>
          <cell r="I58">
            <v>8614.5638625283627</v>
          </cell>
          <cell r="J58">
            <v>3601.1607637990151</v>
          </cell>
        </row>
        <row r="59">
          <cell r="G59" t="str">
            <v>June</v>
          </cell>
          <cell r="H59">
            <v>0.57833333333333325</v>
          </cell>
          <cell r="I59">
            <v>8628.7346114247521</v>
          </cell>
          <cell r="J59">
            <v>3267.3346511032778</v>
          </cell>
        </row>
        <row r="60">
          <cell r="G60" t="str">
            <v>July</v>
          </cell>
          <cell r="H60">
            <v>0.57799999999999996</v>
          </cell>
          <cell r="I60">
            <v>8625.3023875057588</v>
          </cell>
          <cell r="J60">
            <v>3330.8291438141446</v>
          </cell>
        </row>
        <row r="61">
          <cell r="G61" t="str">
            <v>August</v>
          </cell>
          <cell r="H61">
            <v>0.56799999999999995</v>
          </cell>
          <cell r="I61">
            <v>8076.2889810961351</v>
          </cell>
          <cell r="J61">
            <v>3189.7727937011241</v>
          </cell>
        </row>
        <row r="62">
          <cell r="G62" t="str">
            <v>September</v>
          </cell>
          <cell r="H62">
            <v>0.57199999999999995</v>
          </cell>
          <cell r="I62">
            <v>8504.5853106358882</v>
          </cell>
          <cell r="J62">
            <v>3244.6399771615579</v>
          </cell>
        </row>
        <row r="63">
          <cell r="G63" t="str">
            <v>October</v>
          </cell>
          <cell r="H63">
            <v>0.57499999999999996</v>
          </cell>
          <cell r="I63">
            <v>8141.1853837167682</v>
          </cell>
          <cell r="J63">
            <v>3089.5811970829441</v>
          </cell>
        </row>
        <row r="64">
          <cell r="G64" t="str">
            <v>November</v>
          </cell>
          <cell r="H64">
            <v>0.66299999999999992</v>
          </cell>
          <cell r="I64">
            <v>7201.8990327094216</v>
          </cell>
          <cell r="J64">
            <v>3077.5211189543406</v>
          </cell>
        </row>
        <row r="65">
          <cell r="G65" t="str">
            <v>December</v>
          </cell>
          <cell r="H65">
            <v>0.67433333333333323</v>
          </cell>
          <cell r="I65">
            <v>7686.5585475896069</v>
          </cell>
          <cell r="J65">
            <v>3226.3865415891537</v>
          </cell>
        </row>
      </sheetData>
      <sheetData sheetId="4">
        <row r="4">
          <cell r="C4" t="str">
            <v>Ann Avg</v>
          </cell>
        </row>
        <row r="5">
          <cell r="A5" t="str">
            <v>Wastewater Plant</v>
          </cell>
          <cell r="C5">
            <v>1818395.18817701</v>
          </cell>
        </row>
        <row r="6">
          <cell r="A6" t="str">
            <v>Doe Run Road</v>
          </cell>
          <cell r="C6">
            <v>28042.595471087272</v>
          </cell>
        </row>
        <row r="7">
          <cell r="A7" t="str">
            <v>Port Williams</v>
          </cell>
          <cell r="C7">
            <v>25463.06399301859</v>
          </cell>
        </row>
        <row r="8">
          <cell r="A8" t="str">
            <v>Hemlock</v>
          </cell>
          <cell r="C8">
            <v>7285.0839220585804</v>
          </cell>
        </row>
        <row r="9">
          <cell r="A9" t="str">
            <v>Priest Road</v>
          </cell>
          <cell r="C9">
            <v>7823.3112246283818</v>
          </cell>
        </row>
        <row r="10">
          <cell r="A10" t="str">
            <v>Cedar Ridge</v>
          </cell>
          <cell r="C10">
            <v>5207.4671219614374</v>
          </cell>
        </row>
        <row r="11">
          <cell r="A11" t="str">
            <v>Blake Ave</v>
          </cell>
          <cell r="C11">
            <v>4623.7579503453462</v>
          </cell>
        </row>
        <row r="16">
          <cell r="B16" t="str">
            <v>Annual kWh</v>
          </cell>
          <cell r="C16" t="str">
            <v>Percent of Total</v>
          </cell>
        </row>
        <row r="17">
          <cell r="A17" t="str">
            <v>Equalization Basin Mixing</v>
          </cell>
          <cell r="B17">
            <v>118000</v>
          </cell>
          <cell r="C17">
            <v>6.490649064906491E-2</v>
          </cell>
        </row>
        <row r="18">
          <cell r="A18" t="str">
            <v>Equalization Basin Pumping</v>
          </cell>
          <cell r="B18">
            <v>20000</v>
          </cell>
          <cell r="C18">
            <v>1.1001100110011002E-2</v>
          </cell>
        </row>
        <row r="19">
          <cell r="A19" t="str">
            <v>Aeration Basin Blower</v>
          </cell>
          <cell r="B19">
            <v>237000</v>
          </cell>
          <cell r="C19">
            <v>0.13036303630363036</v>
          </cell>
        </row>
        <row r="20">
          <cell r="A20" t="str">
            <v>Aeration Basin Recycle Pumps</v>
          </cell>
          <cell r="B20">
            <v>29000</v>
          </cell>
          <cell r="C20">
            <v>1.5951595159515951E-2</v>
          </cell>
        </row>
        <row r="21">
          <cell r="A21" t="str">
            <v>Aeration / Anoxic Mixing</v>
          </cell>
          <cell r="B21">
            <v>123000</v>
          </cell>
          <cell r="C21">
            <v>6.7656765676567657E-2</v>
          </cell>
        </row>
        <row r="22">
          <cell r="A22" t="str">
            <v>Digester Aeration</v>
          </cell>
          <cell r="B22">
            <v>369000</v>
          </cell>
          <cell r="C22">
            <v>0.20297029702970298</v>
          </cell>
        </row>
        <row r="23">
          <cell r="A23" t="str">
            <v>Effluent Filter Pumping</v>
          </cell>
          <cell r="B23">
            <v>15000</v>
          </cell>
          <cell r="C23">
            <v>8.2508250825082501E-3</v>
          </cell>
        </row>
        <row r="24">
          <cell r="A24" t="str">
            <v>Reuse Water Pumping</v>
          </cell>
          <cell r="B24">
            <v>170000</v>
          </cell>
          <cell r="C24">
            <v>9.3509350935093508E-2</v>
          </cell>
        </row>
        <row r="25">
          <cell r="A25" t="str">
            <v>UV Disinfection</v>
          </cell>
          <cell r="B25">
            <v>118000</v>
          </cell>
          <cell r="C25">
            <v>6.490649064906491E-2</v>
          </cell>
        </row>
        <row r="26">
          <cell r="A26" t="str">
            <v>Other Systems</v>
          </cell>
          <cell r="B26">
            <v>619000</v>
          </cell>
          <cell r="C26">
            <v>0.34048404840484048</v>
          </cell>
        </row>
      </sheetData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dTo8383861079137619523"/>
    </sheetNames>
    <sheetDataSet>
      <sheetData sheetId="0">
        <row r="2">
          <cell r="D2" t="str">
            <v>Usage</v>
          </cell>
        </row>
        <row r="3">
          <cell r="C3">
            <v>41122</v>
          </cell>
          <cell r="D3">
            <v>13560</v>
          </cell>
        </row>
        <row r="4">
          <cell r="C4">
            <v>41091</v>
          </cell>
          <cell r="D4">
            <v>16360</v>
          </cell>
        </row>
        <row r="5">
          <cell r="C5">
            <v>41061</v>
          </cell>
          <cell r="D5">
            <v>19600</v>
          </cell>
        </row>
        <row r="6">
          <cell r="C6">
            <v>41030</v>
          </cell>
          <cell r="D6">
            <v>19760</v>
          </cell>
        </row>
        <row r="7">
          <cell r="C7">
            <v>41000</v>
          </cell>
          <cell r="D7">
            <v>27560</v>
          </cell>
        </row>
        <row r="8">
          <cell r="C8">
            <v>40969</v>
          </cell>
          <cell r="D8">
            <v>28440</v>
          </cell>
        </row>
        <row r="9">
          <cell r="C9">
            <v>40940</v>
          </cell>
          <cell r="D9">
            <v>24960</v>
          </cell>
        </row>
        <row r="10">
          <cell r="C10">
            <v>40909</v>
          </cell>
          <cell r="D10">
            <v>25720</v>
          </cell>
        </row>
        <row r="11">
          <cell r="C11">
            <v>40878</v>
          </cell>
          <cell r="D11">
            <v>27720</v>
          </cell>
        </row>
        <row r="12">
          <cell r="C12">
            <v>40848</v>
          </cell>
          <cell r="D12">
            <v>24760</v>
          </cell>
        </row>
        <row r="13">
          <cell r="C13">
            <v>40817</v>
          </cell>
          <cell r="D13">
            <v>15360</v>
          </cell>
        </row>
        <row r="14">
          <cell r="C14">
            <v>40787</v>
          </cell>
          <cell r="D14">
            <v>15160</v>
          </cell>
        </row>
        <row r="15">
          <cell r="C15">
            <v>40756</v>
          </cell>
          <cell r="D15">
            <v>16360</v>
          </cell>
        </row>
        <row r="16">
          <cell r="C16">
            <v>40725</v>
          </cell>
          <cell r="D16">
            <v>18920</v>
          </cell>
        </row>
        <row r="17">
          <cell r="C17">
            <v>40695</v>
          </cell>
          <cell r="D17">
            <v>21800</v>
          </cell>
        </row>
        <row r="18">
          <cell r="C18">
            <v>40664</v>
          </cell>
          <cell r="D18">
            <v>24840</v>
          </cell>
        </row>
        <row r="19">
          <cell r="C19">
            <v>40634</v>
          </cell>
          <cell r="D19">
            <v>32800</v>
          </cell>
        </row>
        <row r="20">
          <cell r="C20">
            <v>40603</v>
          </cell>
        </row>
        <row r="21">
          <cell r="C21">
            <v>40603</v>
          </cell>
          <cell r="D21">
            <v>33240</v>
          </cell>
        </row>
        <row r="22">
          <cell r="C22">
            <v>40575</v>
          </cell>
          <cell r="D22">
            <v>35120</v>
          </cell>
        </row>
        <row r="23">
          <cell r="C23">
            <v>40544</v>
          </cell>
          <cell r="D23">
            <v>37280</v>
          </cell>
        </row>
        <row r="24">
          <cell r="C24">
            <v>40513</v>
          </cell>
          <cell r="D24">
            <v>31880</v>
          </cell>
        </row>
        <row r="25">
          <cell r="C25">
            <v>40483</v>
          </cell>
          <cell r="D25">
            <v>28120</v>
          </cell>
        </row>
        <row r="26">
          <cell r="C26">
            <v>40452</v>
          </cell>
          <cell r="D26">
            <v>19040</v>
          </cell>
        </row>
        <row r="27">
          <cell r="C27">
            <v>40422</v>
          </cell>
          <cell r="D27">
            <v>15160</v>
          </cell>
        </row>
        <row r="28">
          <cell r="C28">
            <v>40391</v>
          </cell>
          <cell r="D28">
            <v>16040</v>
          </cell>
        </row>
        <row r="29">
          <cell r="C29">
            <v>40360</v>
          </cell>
          <cell r="D29">
            <v>19400</v>
          </cell>
        </row>
        <row r="30">
          <cell r="C30">
            <v>40330</v>
          </cell>
          <cell r="D30">
            <v>27920</v>
          </cell>
        </row>
        <row r="31">
          <cell r="C31">
            <v>40299</v>
          </cell>
          <cell r="D31">
            <v>31480</v>
          </cell>
        </row>
        <row r="32">
          <cell r="C32">
            <v>40269</v>
          </cell>
          <cell r="D32">
            <v>34240</v>
          </cell>
        </row>
        <row r="33">
          <cell r="C33">
            <v>40238</v>
          </cell>
          <cell r="D33">
            <v>26240</v>
          </cell>
        </row>
        <row r="34">
          <cell r="C34">
            <v>40210</v>
          </cell>
          <cell r="D34">
            <v>36480</v>
          </cell>
        </row>
        <row r="35">
          <cell r="C35">
            <v>40179</v>
          </cell>
          <cell r="D35">
            <v>42360</v>
          </cell>
        </row>
        <row r="36">
          <cell r="C36">
            <v>40148</v>
          </cell>
          <cell r="D36">
            <v>36840</v>
          </cell>
        </row>
        <row r="37">
          <cell r="C37">
            <v>40118</v>
          </cell>
          <cell r="D37">
            <v>31680</v>
          </cell>
        </row>
        <row r="38">
          <cell r="C38">
            <v>40087</v>
          </cell>
          <cell r="D38">
            <v>20600</v>
          </cell>
        </row>
        <row r="39">
          <cell r="C39">
            <v>40057</v>
          </cell>
          <cell r="D39">
            <v>15520</v>
          </cell>
        </row>
        <row r="40">
          <cell r="C40">
            <v>40026</v>
          </cell>
          <cell r="D40">
            <v>15920</v>
          </cell>
        </row>
        <row r="41">
          <cell r="C41">
            <v>39995</v>
          </cell>
          <cell r="D41">
            <v>14960</v>
          </cell>
        </row>
        <row r="42">
          <cell r="C42">
            <v>39965</v>
          </cell>
          <cell r="D42">
            <v>19320</v>
          </cell>
        </row>
        <row r="43">
          <cell r="C43">
            <v>39934</v>
          </cell>
          <cell r="D43">
            <v>28200</v>
          </cell>
        </row>
        <row r="44">
          <cell r="C44">
            <v>39904</v>
          </cell>
          <cell r="D44">
            <v>31200</v>
          </cell>
        </row>
        <row r="45">
          <cell r="C45">
            <v>39873</v>
          </cell>
          <cell r="D45">
            <v>29840</v>
          </cell>
        </row>
        <row r="46">
          <cell r="C46">
            <v>39845</v>
          </cell>
          <cell r="D46">
            <v>30000</v>
          </cell>
        </row>
        <row r="47">
          <cell r="C47">
            <v>39814</v>
          </cell>
          <cell r="D47">
            <v>36000</v>
          </cell>
        </row>
        <row r="48">
          <cell r="C48">
            <v>39783</v>
          </cell>
          <cell r="D48">
            <v>29520</v>
          </cell>
        </row>
        <row r="49">
          <cell r="C49">
            <v>39753</v>
          </cell>
          <cell r="D49">
            <v>29240</v>
          </cell>
        </row>
        <row r="50">
          <cell r="C50">
            <v>39722</v>
          </cell>
          <cell r="D50">
            <v>16600</v>
          </cell>
        </row>
        <row r="51">
          <cell r="C51">
            <v>39692</v>
          </cell>
          <cell r="D51">
            <v>14960</v>
          </cell>
        </row>
        <row r="52">
          <cell r="C52">
            <v>39661</v>
          </cell>
          <cell r="D52">
            <v>15840</v>
          </cell>
        </row>
        <row r="53">
          <cell r="C53">
            <v>39630</v>
          </cell>
          <cell r="D53">
            <v>10480</v>
          </cell>
        </row>
        <row r="54">
          <cell r="C54">
            <v>39630</v>
          </cell>
          <cell r="D54">
            <v>18640</v>
          </cell>
        </row>
        <row r="55">
          <cell r="C55">
            <v>39600</v>
          </cell>
          <cell r="D55">
            <v>22440</v>
          </cell>
        </row>
        <row r="56">
          <cell r="C56">
            <v>39569</v>
          </cell>
          <cell r="D56">
            <v>24120</v>
          </cell>
        </row>
        <row r="57">
          <cell r="C57">
            <v>39539</v>
          </cell>
          <cell r="D57">
            <v>23040</v>
          </cell>
        </row>
        <row r="58">
          <cell r="C58">
            <v>39508</v>
          </cell>
          <cell r="D58">
            <v>29520</v>
          </cell>
        </row>
        <row r="59">
          <cell r="C59">
            <v>39479</v>
          </cell>
          <cell r="D59">
            <v>31440</v>
          </cell>
        </row>
        <row r="60">
          <cell r="C60">
            <v>39448</v>
          </cell>
          <cell r="D60">
            <v>29960</v>
          </cell>
        </row>
        <row r="61">
          <cell r="C61">
            <v>39417</v>
          </cell>
          <cell r="D61">
            <v>21600</v>
          </cell>
        </row>
        <row r="62">
          <cell r="C62">
            <v>39387</v>
          </cell>
          <cell r="D62">
            <v>17840</v>
          </cell>
        </row>
        <row r="63">
          <cell r="C63">
            <v>39356</v>
          </cell>
          <cell r="D63">
            <v>20080</v>
          </cell>
        </row>
        <row r="64">
          <cell r="C64">
            <v>39326</v>
          </cell>
          <cell r="D64">
            <v>14400</v>
          </cell>
        </row>
        <row r="65">
          <cell r="C65">
            <v>39295</v>
          </cell>
          <cell r="D65">
            <v>10960</v>
          </cell>
        </row>
        <row r="66">
          <cell r="C66">
            <v>39264</v>
          </cell>
          <cell r="D66">
            <v>17480</v>
          </cell>
        </row>
        <row r="67">
          <cell r="C67">
            <v>39234</v>
          </cell>
          <cell r="D67">
            <v>21720</v>
          </cell>
        </row>
        <row r="68">
          <cell r="C68">
            <v>39203</v>
          </cell>
          <cell r="D68">
            <v>25400</v>
          </cell>
        </row>
        <row r="69">
          <cell r="C69">
            <v>39173</v>
          </cell>
          <cell r="D69">
            <v>29440</v>
          </cell>
        </row>
        <row r="70">
          <cell r="C70">
            <v>39142</v>
          </cell>
          <cell r="D70">
            <v>27000</v>
          </cell>
        </row>
        <row r="71">
          <cell r="C71">
            <v>39114</v>
          </cell>
          <cell r="D71">
            <v>28280</v>
          </cell>
        </row>
        <row r="72">
          <cell r="C72">
            <v>39083</v>
          </cell>
          <cell r="D72">
            <v>38320</v>
          </cell>
        </row>
        <row r="73">
          <cell r="C73">
            <v>39052</v>
          </cell>
          <cell r="D73">
            <v>31120</v>
          </cell>
        </row>
        <row r="74">
          <cell r="C74">
            <v>39022</v>
          </cell>
          <cell r="D74">
            <v>17280</v>
          </cell>
        </row>
        <row r="75">
          <cell r="C75">
            <v>38991</v>
          </cell>
          <cell r="D75">
            <v>16160</v>
          </cell>
        </row>
        <row r="76">
          <cell r="C76">
            <v>38961</v>
          </cell>
          <cell r="D76">
            <v>14200</v>
          </cell>
        </row>
        <row r="77">
          <cell r="C77">
            <v>38930</v>
          </cell>
          <cell r="D77">
            <v>14920</v>
          </cell>
        </row>
        <row r="78">
          <cell r="C78">
            <v>38899</v>
          </cell>
          <cell r="D78">
            <v>15480</v>
          </cell>
        </row>
        <row r="79">
          <cell r="C79">
            <v>38869</v>
          </cell>
          <cell r="D79">
            <v>21720</v>
          </cell>
        </row>
        <row r="80">
          <cell r="C80">
            <v>38838</v>
          </cell>
          <cell r="D80">
            <v>24440</v>
          </cell>
        </row>
        <row r="81">
          <cell r="C81">
            <v>38808</v>
          </cell>
          <cell r="D81">
            <v>27000</v>
          </cell>
        </row>
        <row r="82">
          <cell r="C82">
            <v>38777</v>
          </cell>
          <cell r="D82">
            <v>31840</v>
          </cell>
        </row>
        <row r="83">
          <cell r="C83">
            <v>38749</v>
          </cell>
          <cell r="D83">
            <v>29840</v>
          </cell>
        </row>
        <row r="84">
          <cell r="C84">
            <v>38718</v>
          </cell>
          <cell r="D84">
            <v>29200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ySplit="1" topLeftCell="A2" activePane="bottomLeft" state="frozen"/>
      <selection activeCell="F1" sqref="F1"/>
      <selection pane="bottomLeft" activeCell="T46" sqref="T46"/>
    </sheetView>
  </sheetViews>
  <sheetFormatPr defaultRowHeight="15" x14ac:dyDescent="0.25"/>
  <cols>
    <col min="8" max="10" width="9.5703125" bestFit="1" customWidth="1"/>
    <col min="11" max="11" width="12.5703125" bestFit="1" customWidth="1"/>
    <col min="15" max="15" width="9.5703125" bestFit="1" customWidth="1"/>
    <col min="16" max="16" width="9.5703125" customWidth="1"/>
    <col min="17" max="17" width="9.7109375" bestFit="1" customWidth="1"/>
    <col min="18" max="18" width="9.5703125" bestFit="1" customWidth="1"/>
    <col min="20" max="21" width="9.5703125" bestFit="1" customWidth="1"/>
  </cols>
  <sheetData>
    <row r="1" spans="1:19" ht="60" x14ac:dyDescent="0.25">
      <c r="A1" s="9" t="s">
        <v>8</v>
      </c>
      <c r="B1" s="9"/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14</v>
      </c>
      <c r="I1" s="9" t="s">
        <v>15</v>
      </c>
      <c r="J1" s="10"/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64</v>
      </c>
      <c r="Q1" s="10" t="s">
        <v>21</v>
      </c>
      <c r="R1" s="10" t="s">
        <v>63</v>
      </c>
      <c r="S1" t="s">
        <v>22</v>
      </c>
    </row>
    <row r="2" spans="1:19" x14ac:dyDescent="0.25">
      <c r="A2">
        <v>20071231</v>
      </c>
      <c r="B2">
        <v>20080131</v>
      </c>
      <c r="C2">
        <v>20080204</v>
      </c>
      <c r="D2">
        <v>147960</v>
      </c>
      <c r="E2">
        <v>31</v>
      </c>
      <c r="F2" s="11">
        <v>39448</v>
      </c>
      <c r="G2">
        <f>D2/E2</f>
        <v>4772.9032258064517</v>
      </c>
      <c r="H2">
        <v>31</v>
      </c>
      <c r="I2">
        <f>G2*H2</f>
        <v>147960</v>
      </c>
      <c r="O2" s="12"/>
      <c r="P2" s="12"/>
      <c r="Q2" s="12"/>
    </row>
    <row r="3" spans="1:19" x14ac:dyDescent="0.25">
      <c r="A3">
        <v>20080131</v>
      </c>
      <c r="B3">
        <v>20080228</v>
      </c>
      <c r="C3">
        <v>20080303</v>
      </c>
      <c r="D3">
        <v>126800</v>
      </c>
      <c r="E3">
        <v>28</v>
      </c>
      <c r="F3" s="11">
        <v>39479</v>
      </c>
      <c r="G3">
        <f t="shared" ref="G3:G42" si="0">D3/E3</f>
        <v>4528.5714285714284</v>
      </c>
      <c r="H3">
        <v>29</v>
      </c>
      <c r="I3">
        <f t="shared" ref="I3:I42" si="1">G3*H3</f>
        <v>131328.57142857142</v>
      </c>
      <c r="K3">
        <v>0.60199999999999998</v>
      </c>
      <c r="L3">
        <v>1344</v>
      </c>
      <c r="M3">
        <v>106.5</v>
      </c>
      <c r="N3">
        <f>L3-M3</f>
        <v>1237.5</v>
      </c>
      <c r="O3" s="12">
        <f>G3/K3</f>
        <v>7522.5439012814431</v>
      </c>
      <c r="P3" s="41">
        <f>O3/293.0711</f>
        <v>25.667982620195041</v>
      </c>
      <c r="Q3" s="12">
        <f>G3/(N3/1000)</f>
        <v>3659.451659451659</v>
      </c>
      <c r="R3" s="40">
        <f>Q3/293.071</f>
        <v>12.486570351388089</v>
      </c>
      <c r="S3">
        <f>N3/1000</f>
        <v>1.2375</v>
      </c>
    </row>
    <row r="4" spans="1:19" x14ac:dyDescent="0.25">
      <c r="A4">
        <v>20080228</v>
      </c>
      <c r="B4">
        <v>20080331</v>
      </c>
      <c r="C4">
        <v>20080402</v>
      </c>
      <c r="D4">
        <v>150760</v>
      </c>
      <c r="E4">
        <v>32</v>
      </c>
      <c r="F4" s="11">
        <v>39508</v>
      </c>
      <c r="G4">
        <f t="shared" si="0"/>
        <v>4711.25</v>
      </c>
      <c r="H4">
        <v>31</v>
      </c>
      <c r="I4">
        <f t="shared" si="1"/>
        <v>146048.75</v>
      </c>
      <c r="K4">
        <v>0.56200000000000006</v>
      </c>
      <c r="L4">
        <v>1369</v>
      </c>
      <c r="M4">
        <v>94.7</v>
      </c>
      <c r="N4">
        <f t="shared" ref="N4:N42" si="2">L4-M4</f>
        <v>1274.3</v>
      </c>
      <c r="O4" s="12">
        <f t="shared" ref="O4:O42" si="3">G4/K4</f>
        <v>8383.0071174377208</v>
      </c>
      <c r="P4" s="41">
        <f t="shared" ref="P4:P42" si="4">O4/293.0711</f>
        <v>28.604004684998696</v>
      </c>
      <c r="Q4" s="12">
        <f t="shared" ref="Q4:Q42" si="5">G4/(N4/1000)</f>
        <v>3697.1278348897436</v>
      </c>
      <c r="R4" s="40">
        <f t="shared" ref="R4:R42" si="6">Q4/293.071</f>
        <v>12.61512682895866</v>
      </c>
      <c r="S4">
        <f t="shared" ref="S4:S42" si="7">N4/1000</f>
        <v>1.2743</v>
      </c>
    </row>
    <row r="5" spans="1:19" x14ac:dyDescent="0.25">
      <c r="A5">
        <v>20080331</v>
      </c>
      <c r="B5">
        <v>20080428</v>
      </c>
      <c r="C5">
        <v>20080502</v>
      </c>
      <c r="D5">
        <v>149520</v>
      </c>
      <c r="E5">
        <v>28</v>
      </c>
      <c r="F5" s="11">
        <v>39539</v>
      </c>
      <c r="G5">
        <f t="shared" si="0"/>
        <v>5340</v>
      </c>
      <c r="H5">
        <v>30</v>
      </c>
      <c r="I5">
        <f t="shared" si="1"/>
        <v>160200</v>
      </c>
      <c r="K5">
        <v>0.63700000000000001</v>
      </c>
      <c r="L5">
        <v>1512</v>
      </c>
      <c r="M5">
        <v>78.400000000000006</v>
      </c>
      <c r="N5">
        <f t="shared" si="2"/>
        <v>1433.6</v>
      </c>
      <c r="O5" s="12">
        <f t="shared" si="3"/>
        <v>8383.0455259026694</v>
      </c>
      <c r="P5" s="41">
        <f t="shared" si="4"/>
        <v>28.604135740107672</v>
      </c>
      <c r="Q5" s="12">
        <f t="shared" si="5"/>
        <v>3724.8883928571431</v>
      </c>
      <c r="R5" s="40">
        <f t="shared" si="6"/>
        <v>12.709849807238324</v>
      </c>
      <c r="S5">
        <f t="shared" si="7"/>
        <v>1.4336</v>
      </c>
    </row>
    <row r="6" spans="1:19" x14ac:dyDescent="0.25">
      <c r="A6">
        <v>20080428</v>
      </c>
      <c r="B6">
        <v>20080530</v>
      </c>
      <c r="C6">
        <v>20080603</v>
      </c>
      <c r="D6">
        <v>183480</v>
      </c>
      <c r="E6">
        <v>32</v>
      </c>
      <c r="F6" s="11">
        <v>39569</v>
      </c>
      <c r="G6">
        <f t="shared" si="0"/>
        <v>5733.75</v>
      </c>
      <c r="H6">
        <v>31</v>
      </c>
      <c r="I6">
        <f t="shared" si="1"/>
        <v>177746.25</v>
      </c>
      <c r="K6">
        <v>0.59099999999999997</v>
      </c>
      <c r="L6">
        <v>1660</v>
      </c>
      <c r="M6">
        <v>24.4</v>
      </c>
      <c r="N6">
        <f t="shared" si="2"/>
        <v>1635.6</v>
      </c>
      <c r="O6" s="12">
        <f t="shared" si="3"/>
        <v>9701.7766497461926</v>
      </c>
      <c r="P6" s="41">
        <f t="shared" si="4"/>
        <v>33.103832652711894</v>
      </c>
      <c r="Q6" s="12">
        <f t="shared" si="5"/>
        <v>3505.5942773294205</v>
      </c>
      <c r="R6" s="40">
        <f t="shared" si="6"/>
        <v>11.961587046584002</v>
      </c>
      <c r="S6">
        <f t="shared" si="7"/>
        <v>1.6355999999999999</v>
      </c>
    </row>
    <row r="7" spans="1:19" x14ac:dyDescent="0.25">
      <c r="A7">
        <v>20080530</v>
      </c>
      <c r="B7">
        <v>20080630</v>
      </c>
      <c r="C7">
        <v>20080702</v>
      </c>
      <c r="D7">
        <v>166440</v>
      </c>
      <c r="E7">
        <v>31</v>
      </c>
      <c r="F7" s="11">
        <v>39600</v>
      </c>
      <c r="G7">
        <f t="shared" si="0"/>
        <v>5369.0322580645161</v>
      </c>
      <c r="H7">
        <v>30</v>
      </c>
      <c r="I7">
        <f t="shared" si="1"/>
        <v>161070.96774193548</v>
      </c>
      <c r="K7">
        <v>0.58399999999999996</v>
      </c>
      <c r="L7">
        <v>1588</v>
      </c>
      <c r="M7">
        <v>9</v>
      </c>
      <c r="N7">
        <f t="shared" si="2"/>
        <v>1579</v>
      </c>
      <c r="O7" s="12">
        <f t="shared" si="3"/>
        <v>9193.5483870967746</v>
      </c>
      <c r="P7" s="41">
        <f t="shared" si="4"/>
        <v>31.369686015089083</v>
      </c>
      <c r="Q7" s="12">
        <f t="shared" si="5"/>
        <v>3400.2737543157164</v>
      </c>
      <c r="R7" s="40">
        <f t="shared" si="6"/>
        <v>11.602218419139785</v>
      </c>
      <c r="S7">
        <f t="shared" si="7"/>
        <v>1.579</v>
      </c>
    </row>
    <row r="8" spans="1:19" x14ac:dyDescent="0.25">
      <c r="A8">
        <v>20080630</v>
      </c>
      <c r="B8">
        <v>20080731</v>
      </c>
      <c r="C8">
        <v>20080804</v>
      </c>
      <c r="D8">
        <v>167960</v>
      </c>
      <c r="E8">
        <v>31</v>
      </c>
      <c r="F8" s="11">
        <v>39630</v>
      </c>
      <c r="G8">
        <f t="shared" si="0"/>
        <v>5418.0645161290322</v>
      </c>
      <c r="H8">
        <v>31</v>
      </c>
      <c r="I8">
        <f t="shared" si="1"/>
        <v>167960</v>
      </c>
      <c r="K8">
        <v>0.57299999999999995</v>
      </c>
      <c r="L8">
        <v>1624</v>
      </c>
      <c r="M8">
        <v>18.3</v>
      </c>
      <c r="N8">
        <f t="shared" si="2"/>
        <v>1605.7</v>
      </c>
      <c r="O8" s="12">
        <f t="shared" si="3"/>
        <v>9455.6099757923785</v>
      </c>
      <c r="P8" s="41">
        <f t="shared" si="4"/>
        <v>32.263877181313269</v>
      </c>
      <c r="Q8" s="12">
        <f t="shared" si="5"/>
        <v>3374.2694875313146</v>
      </c>
      <c r="R8" s="40">
        <f t="shared" si="6"/>
        <v>11.513488156560404</v>
      </c>
      <c r="S8">
        <f t="shared" si="7"/>
        <v>1.6057000000000001</v>
      </c>
    </row>
    <row r="9" spans="1:19" x14ac:dyDescent="0.25">
      <c r="A9">
        <v>20080731</v>
      </c>
      <c r="B9">
        <v>20080829</v>
      </c>
      <c r="C9">
        <v>20080903</v>
      </c>
      <c r="D9">
        <v>152280</v>
      </c>
      <c r="E9">
        <v>29</v>
      </c>
      <c r="F9" s="11">
        <v>39661</v>
      </c>
      <c r="G9">
        <f t="shared" si="0"/>
        <v>5251.0344827586205</v>
      </c>
      <c r="H9">
        <v>31</v>
      </c>
      <c r="I9">
        <f t="shared" si="1"/>
        <v>162782.06896551725</v>
      </c>
      <c r="K9">
        <v>0.57899999999999996</v>
      </c>
      <c r="L9">
        <v>1576</v>
      </c>
      <c r="M9">
        <v>43.9</v>
      </c>
      <c r="N9">
        <f t="shared" si="2"/>
        <v>1532.1</v>
      </c>
      <c r="O9" s="12">
        <f t="shared" si="3"/>
        <v>9069.1441843844914</v>
      </c>
      <c r="P9" s="41">
        <f t="shared" si="4"/>
        <v>30.945201298881027</v>
      </c>
      <c r="Q9" s="12">
        <f t="shared" si="5"/>
        <v>3427.3444832312643</v>
      </c>
      <c r="R9" s="40">
        <f t="shared" si="6"/>
        <v>11.6945876024283</v>
      </c>
      <c r="S9">
        <f t="shared" si="7"/>
        <v>1.5321</v>
      </c>
    </row>
    <row r="10" spans="1:19" x14ac:dyDescent="0.25">
      <c r="A10">
        <v>20080829</v>
      </c>
      <c r="B10">
        <v>20080930</v>
      </c>
      <c r="C10">
        <v>20081002</v>
      </c>
      <c r="D10">
        <v>170120</v>
      </c>
      <c r="E10">
        <v>32</v>
      </c>
      <c r="F10" s="11">
        <v>39692</v>
      </c>
      <c r="G10">
        <f t="shared" si="0"/>
        <v>5316.25</v>
      </c>
      <c r="H10">
        <v>30</v>
      </c>
      <c r="I10">
        <f t="shared" si="1"/>
        <v>159487.5</v>
      </c>
      <c r="K10">
        <v>0.57299999999999995</v>
      </c>
      <c r="L10">
        <v>1475</v>
      </c>
      <c r="M10">
        <v>5.6</v>
      </c>
      <c r="N10">
        <f t="shared" si="2"/>
        <v>1469.4</v>
      </c>
      <c r="O10" s="12">
        <f t="shared" si="3"/>
        <v>9277.9232111692854</v>
      </c>
      <c r="P10" s="41">
        <f t="shared" si="4"/>
        <v>31.657584835793379</v>
      </c>
      <c r="Q10" s="12">
        <f t="shared" si="5"/>
        <v>3617.9733224445349</v>
      </c>
      <c r="R10" s="40">
        <f t="shared" si="6"/>
        <v>12.345040356925573</v>
      </c>
      <c r="S10">
        <f t="shared" si="7"/>
        <v>1.4694</v>
      </c>
    </row>
    <row r="11" spans="1:19" x14ac:dyDescent="0.25">
      <c r="A11">
        <v>20080930</v>
      </c>
      <c r="B11">
        <v>20081029</v>
      </c>
      <c r="C11">
        <v>20081031</v>
      </c>
      <c r="D11">
        <v>154480</v>
      </c>
      <c r="E11">
        <v>29</v>
      </c>
      <c r="F11" s="11">
        <v>39722</v>
      </c>
      <c r="G11">
        <f t="shared" si="0"/>
        <v>5326.8965517241377</v>
      </c>
      <c r="H11">
        <v>31</v>
      </c>
      <c r="I11">
        <f t="shared" si="1"/>
        <v>165133.79310344826</v>
      </c>
      <c r="K11">
        <v>0.57299999999999995</v>
      </c>
      <c r="L11">
        <v>1503</v>
      </c>
      <c r="M11">
        <v>6.6</v>
      </c>
      <c r="N11">
        <f t="shared" si="2"/>
        <v>1496.4</v>
      </c>
      <c r="O11" s="12">
        <f t="shared" si="3"/>
        <v>9296.5035806703982</v>
      </c>
      <c r="P11" s="41">
        <f t="shared" si="4"/>
        <v>31.720983681674507</v>
      </c>
      <c r="Q11" s="12">
        <f t="shared" si="5"/>
        <v>3559.8079067923932</v>
      </c>
      <c r="R11" s="40">
        <f t="shared" si="6"/>
        <v>12.14657167304985</v>
      </c>
      <c r="S11">
        <f t="shared" si="7"/>
        <v>1.4964000000000002</v>
      </c>
    </row>
    <row r="12" spans="1:19" x14ac:dyDescent="0.25">
      <c r="A12">
        <v>20081029</v>
      </c>
      <c r="B12">
        <v>20081125</v>
      </c>
      <c r="C12">
        <v>20081202</v>
      </c>
      <c r="D12">
        <v>142360</v>
      </c>
      <c r="E12">
        <v>27</v>
      </c>
      <c r="F12" s="11">
        <v>39753</v>
      </c>
      <c r="G12">
        <f t="shared" si="0"/>
        <v>5272.5925925925922</v>
      </c>
      <c r="H12">
        <v>30</v>
      </c>
      <c r="I12">
        <f t="shared" si="1"/>
        <v>158177.77777777775</v>
      </c>
      <c r="K12">
        <v>0.64100000000000001</v>
      </c>
      <c r="L12">
        <v>1571</v>
      </c>
      <c r="M12">
        <v>15.7</v>
      </c>
      <c r="N12">
        <f t="shared" si="2"/>
        <v>1555.3</v>
      </c>
      <c r="O12" s="12">
        <f t="shared" si="3"/>
        <v>8225.5734673831394</v>
      </c>
      <c r="P12" s="41">
        <f t="shared" si="4"/>
        <v>28.066818827865113</v>
      </c>
      <c r="Q12" s="12">
        <f t="shared" si="5"/>
        <v>3390.0807513615332</v>
      </c>
      <c r="R12" s="40">
        <f t="shared" si="6"/>
        <v>11.567438441065589</v>
      </c>
      <c r="S12">
        <f t="shared" si="7"/>
        <v>1.5552999999999999</v>
      </c>
    </row>
    <row r="13" spans="1:19" x14ac:dyDescent="0.25">
      <c r="A13">
        <v>20081125</v>
      </c>
      <c r="B13">
        <v>20081230</v>
      </c>
      <c r="C13">
        <v>20090105</v>
      </c>
      <c r="D13">
        <v>190600</v>
      </c>
      <c r="E13">
        <v>35</v>
      </c>
      <c r="F13" s="11">
        <v>39783</v>
      </c>
      <c r="G13">
        <f t="shared" si="0"/>
        <v>5445.7142857142853</v>
      </c>
      <c r="H13">
        <v>31</v>
      </c>
      <c r="I13">
        <f t="shared" si="1"/>
        <v>168817.14285714284</v>
      </c>
      <c r="K13">
        <v>0.61899999999999999</v>
      </c>
      <c r="L13">
        <v>1442</v>
      </c>
      <c r="M13">
        <v>53.8</v>
      </c>
      <c r="N13">
        <f t="shared" si="2"/>
        <v>1388.2</v>
      </c>
      <c r="O13" s="12">
        <f t="shared" si="3"/>
        <v>8797.5998153704131</v>
      </c>
      <c r="P13" s="41">
        <f t="shared" si="4"/>
        <v>30.018653546427515</v>
      </c>
      <c r="Q13" s="12">
        <f t="shared" si="5"/>
        <v>3922.8600242863313</v>
      </c>
      <c r="R13" s="40">
        <f t="shared" si="6"/>
        <v>13.385357214757963</v>
      </c>
      <c r="S13">
        <f t="shared" si="7"/>
        <v>1.3882000000000001</v>
      </c>
    </row>
    <row r="14" spans="1:19" x14ac:dyDescent="0.25">
      <c r="A14">
        <v>20081230</v>
      </c>
      <c r="B14">
        <v>20090129</v>
      </c>
      <c r="C14">
        <v>20090202</v>
      </c>
      <c r="D14">
        <v>155080</v>
      </c>
      <c r="E14">
        <v>30</v>
      </c>
      <c r="F14" s="11">
        <v>39814</v>
      </c>
      <c r="G14">
        <f t="shared" si="0"/>
        <v>5169.333333333333</v>
      </c>
      <c r="H14">
        <v>31</v>
      </c>
      <c r="I14">
        <f t="shared" si="1"/>
        <v>160249.33333333331</v>
      </c>
      <c r="K14">
        <v>0.74399999999999999</v>
      </c>
      <c r="L14">
        <v>1328</v>
      </c>
      <c r="M14">
        <v>57.4</v>
      </c>
      <c r="N14">
        <f t="shared" si="2"/>
        <v>1270.5999999999999</v>
      </c>
      <c r="O14" s="12">
        <f t="shared" si="3"/>
        <v>6948.0286738351251</v>
      </c>
      <c r="P14" s="41">
        <f t="shared" si="4"/>
        <v>23.707655493274927</v>
      </c>
      <c r="Q14" s="12">
        <f t="shared" si="5"/>
        <v>4068.4191195760532</v>
      </c>
      <c r="R14" s="40">
        <f t="shared" si="6"/>
        <v>13.882025582797523</v>
      </c>
      <c r="S14">
        <f t="shared" si="7"/>
        <v>1.2706</v>
      </c>
    </row>
    <row r="15" spans="1:19" x14ac:dyDescent="0.25">
      <c r="A15">
        <v>20090129</v>
      </c>
      <c r="B15">
        <v>20090227</v>
      </c>
      <c r="C15">
        <v>20090303</v>
      </c>
      <c r="D15">
        <v>147240</v>
      </c>
      <c r="E15">
        <v>29</v>
      </c>
      <c r="F15" s="11">
        <v>39845</v>
      </c>
      <c r="G15">
        <f t="shared" si="0"/>
        <v>5077.2413793103451</v>
      </c>
      <c r="H15">
        <v>28</v>
      </c>
      <c r="I15">
        <f t="shared" si="1"/>
        <v>142162.75862068965</v>
      </c>
      <c r="K15">
        <v>0.59799999999999998</v>
      </c>
      <c r="L15">
        <v>1527</v>
      </c>
      <c r="M15">
        <v>112.4</v>
      </c>
      <c r="N15">
        <f t="shared" si="2"/>
        <v>1414.6</v>
      </c>
      <c r="O15" s="12">
        <f t="shared" si="3"/>
        <v>8490.370199515628</v>
      </c>
      <c r="P15" s="41">
        <f t="shared" si="4"/>
        <v>28.970342689933016</v>
      </c>
      <c r="Q15" s="12">
        <f t="shared" si="5"/>
        <v>3589.1710584690695</v>
      </c>
      <c r="R15" s="40">
        <f t="shared" si="6"/>
        <v>12.246762929355238</v>
      </c>
      <c r="S15">
        <f t="shared" si="7"/>
        <v>1.4145999999999999</v>
      </c>
    </row>
    <row r="16" spans="1:19" x14ac:dyDescent="0.25">
      <c r="A16">
        <v>20090227</v>
      </c>
      <c r="B16">
        <v>20090330</v>
      </c>
      <c r="C16">
        <v>20090402</v>
      </c>
      <c r="D16">
        <v>152800</v>
      </c>
      <c r="E16">
        <v>31</v>
      </c>
      <c r="F16" s="11">
        <v>39873</v>
      </c>
      <c r="G16">
        <f t="shared" si="0"/>
        <v>4929.0322580645161</v>
      </c>
      <c r="H16">
        <v>31</v>
      </c>
      <c r="I16">
        <f t="shared" si="1"/>
        <v>152800</v>
      </c>
      <c r="K16">
        <v>0.65500000000000003</v>
      </c>
      <c r="L16">
        <v>1349</v>
      </c>
      <c r="M16">
        <v>124.7</v>
      </c>
      <c r="N16">
        <f t="shared" si="2"/>
        <v>1224.3</v>
      </c>
      <c r="O16" s="12">
        <f t="shared" si="3"/>
        <v>7525.2400886481155</v>
      </c>
      <c r="P16" s="41">
        <f t="shared" si="4"/>
        <v>25.677182392423255</v>
      </c>
      <c r="Q16" s="12">
        <f t="shared" si="5"/>
        <v>4026.0003741440141</v>
      </c>
      <c r="R16" s="40">
        <f t="shared" si="6"/>
        <v>13.737286780827901</v>
      </c>
      <c r="S16">
        <f t="shared" si="7"/>
        <v>1.2242999999999999</v>
      </c>
    </row>
    <row r="17" spans="1:19" x14ac:dyDescent="0.25">
      <c r="A17">
        <v>20090330</v>
      </c>
      <c r="B17">
        <v>20090429</v>
      </c>
      <c r="C17">
        <v>20090504</v>
      </c>
      <c r="D17">
        <v>150560</v>
      </c>
      <c r="E17">
        <v>30</v>
      </c>
      <c r="F17" s="11">
        <v>39904</v>
      </c>
      <c r="G17">
        <f t="shared" si="0"/>
        <v>5018.666666666667</v>
      </c>
      <c r="H17">
        <v>30</v>
      </c>
      <c r="I17">
        <f t="shared" si="1"/>
        <v>150560</v>
      </c>
      <c r="K17">
        <v>0.62</v>
      </c>
      <c r="L17">
        <v>1379</v>
      </c>
      <c r="M17">
        <v>96.4</v>
      </c>
      <c r="N17">
        <f t="shared" si="2"/>
        <v>1282.5999999999999</v>
      </c>
      <c r="O17" s="12">
        <f t="shared" si="3"/>
        <v>8094.6236559139788</v>
      </c>
      <c r="P17" s="41">
        <f t="shared" si="4"/>
        <v>27.619999569776681</v>
      </c>
      <c r="Q17" s="12">
        <f t="shared" si="5"/>
        <v>3912.8852850979783</v>
      </c>
      <c r="R17" s="40">
        <f t="shared" si="6"/>
        <v>13.351321983744478</v>
      </c>
      <c r="S17">
        <f t="shared" si="7"/>
        <v>1.2826</v>
      </c>
    </row>
    <row r="18" spans="1:19" x14ac:dyDescent="0.25">
      <c r="A18">
        <v>20090429</v>
      </c>
      <c r="B18">
        <v>20090529</v>
      </c>
      <c r="C18">
        <v>20090602</v>
      </c>
      <c r="D18">
        <v>164800</v>
      </c>
      <c r="E18">
        <v>30</v>
      </c>
      <c r="F18" s="11">
        <v>39934</v>
      </c>
      <c r="G18">
        <f t="shared" si="0"/>
        <v>5493.333333333333</v>
      </c>
      <c r="H18">
        <v>31</v>
      </c>
      <c r="I18">
        <f t="shared" si="1"/>
        <v>170293.33333333331</v>
      </c>
      <c r="K18">
        <v>0.58399999999999996</v>
      </c>
      <c r="L18">
        <v>1292</v>
      </c>
      <c r="M18">
        <v>29.8</v>
      </c>
      <c r="N18">
        <f t="shared" si="2"/>
        <v>1262.2</v>
      </c>
      <c r="O18" s="12">
        <f t="shared" si="3"/>
        <v>9406.3926940639267</v>
      </c>
      <c r="P18" s="41">
        <f t="shared" si="4"/>
        <v>32.095940862350218</v>
      </c>
      <c r="Q18" s="12">
        <f t="shared" si="5"/>
        <v>4352.1892991073782</v>
      </c>
      <c r="R18" s="40">
        <f t="shared" si="6"/>
        <v>14.850289858455383</v>
      </c>
      <c r="S18">
        <f t="shared" si="7"/>
        <v>1.2622</v>
      </c>
    </row>
    <row r="19" spans="1:19" x14ac:dyDescent="0.25">
      <c r="A19">
        <v>20090529</v>
      </c>
      <c r="B19">
        <v>20090629</v>
      </c>
      <c r="C19">
        <v>20090702</v>
      </c>
      <c r="D19">
        <v>155600</v>
      </c>
      <c r="E19">
        <v>31</v>
      </c>
      <c r="F19" s="11">
        <v>39965</v>
      </c>
      <c r="G19">
        <f t="shared" si="0"/>
        <v>5019.3548387096771</v>
      </c>
      <c r="H19">
        <v>30</v>
      </c>
      <c r="I19">
        <f t="shared" si="1"/>
        <v>150580.6451612903</v>
      </c>
      <c r="K19">
        <v>0.55000000000000004</v>
      </c>
      <c r="L19">
        <v>1516</v>
      </c>
      <c r="M19">
        <v>17.100000000000001</v>
      </c>
      <c r="N19">
        <f t="shared" si="2"/>
        <v>1498.9</v>
      </c>
      <c r="O19" s="12">
        <f t="shared" si="3"/>
        <v>9126.0997067448661</v>
      </c>
      <c r="P19" s="41">
        <f t="shared" si="4"/>
        <v>31.139541588184116</v>
      </c>
      <c r="Q19" s="12">
        <f t="shared" si="5"/>
        <v>3348.6922668021061</v>
      </c>
      <c r="R19" s="40">
        <f t="shared" si="6"/>
        <v>11.426215035954106</v>
      </c>
      <c r="S19">
        <f t="shared" si="7"/>
        <v>1.4989000000000001</v>
      </c>
    </row>
    <row r="20" spans="1:19" x14ac:dyDescent="0.25">
      <c r="A20">
        <v>20090629</v>
      </c>
      <c r="B20">
        <v>20090731</v>
      </c>
      <c r="C20">
        <v>20090804</v>
      </c>
      <c r="D20">
        <v>163840</v>
      </c>
      <c r="E20">
        <v>32</v>
      </c>
      <c r="F20" s="11">
        <v>39995</v>
      </c>
      <c r="G20">
        <f t="shared" si="0"/>
        <v>5120</v>
      </c>
      <c r="H20">
        <v>31</v>
      </c>
      <c r="I20">
        <f t="shared" si="1"/>
        <v>158720</v>
      </c>
      <c r="K20">
        <v>0.60399999999999998</v>
      </c>
      <c r="L20">
        <v>1482</v>
      </c>
      <c r="M20">
        <v>28.9</v>
      </c>
      <c r="N20">
        <f t="shared" si="2"/>
        <v>1453.1</v>
      </c>
      <c r="O20" s="12">
        <f t="shared" si="3"/>
        <v>8476.8211920529811</v>
      </c>
      <c r="P20" s="41">
        <f t="shared" si="4"/>
        <v>28.924111562187406</v>
      </c>
      <c r="Q20" s="12">
        <f t="shared" si="5"/>
        <v>3523.5014795953484</v>
      </c>
      <c r="R20" s="40">
        <f t="shared" si="6"/>
        <v>12.022688971598514</v>
      </c>
      <c r="S20">
        <f t="shared" si="7"/>
        <v>1.4530999999999998</v>
      </c>
    </row>
    <row r="21" spans="1:19" x14ac:dyDescent="0.25">
      <c r="A21">
        <v>20090731</v>
      </c>
      <c r="B21">
        <v>20090831</v>
      </c>
      <c r="C21">
        <v>20090902</v>
      </c>
      <c r="D21">
        <v>133960</v>
      </c>
      <c r="E21">
        <v>31</v>
      </c>
      <c r="F21" s="11">
        <v>40026</v>
      </c>
      <c r="G21">
        <f t="shared" si="0"/>
        <v>4321.2903225806449</v>
      </c>
      <c r="H21">
        <v>31</v>
      </c>
      <c r="I21">
        <f t="shared" si="1"/>
        <v>133960</v>
      </c>
      <c r="K21">
        <v>0.55900000000000005</v>
      </c>
      <c r="L21">
        <v>1479</v>
      </c>
      <c r="M21">
        <v>180</v>
      </c>
      <c r="N21">
        <f t="shared" si="2"/>
        <v>1299</v>
      </c>
      <c r="O21" s="12">
        <f t="shared" si="3"/>
        <v>7730.3941369957865</v>
      </c>
      <c r="P21" s="41">
        <f t="shared" si="4"/>
        <v>26.377196990749979</v>
      </c>
      <c r="Q21" s="12">
        <f t="shared" si="5"/>
        <v>3326.6284238496114</v>
      </c>
      <c r="R21" s="40">
        <f t="shared" si="6"/>
        <v>11.350930060803051</v>
      </c>
      <c r="S21">
        <f t="shared" si="7"/>
        <v>1.2989999999999999</v>
      </c>
    </row>
    <row r="22" spans="1:19" x14ac:dyDescent="0.25">
      <c r="A22">
        <v>20090831</v>
      </c>
      <c r="B22">
        <v>20090930</v>
      </c>
      <c r="C22">
        <v>20091002</v>
      </c>
      <c r="D22">
        <v>143280</v>
      </c>
      <c r="E22">
        <v>30</v>
      </c>
      <c r="F22" s="11">
        <v>40057</v>
      </c>
      <c r="G22">
        <f t="shared" si="0"/>
        <v>4776</v>
      </c>
      <c r="H22">
        <v>30</v>
      </c>
      <c r="I22">
        <f t="shared" si="1"/>
        <v>143280</v>
      </c>
      <c r="K22">
        <v>0.56000000000000005</v>
      </c>
      <c r="L22">
        <v>1430</v>
      </c>
      <c r="M22">
        <v>48.9</v>
      </c>
      <c r="N22">
        <f t="shared" si="2"/>
        <v>1381.1</v>
      </c>
      <c r="O22" s="12">
        <f t="shared" si="3"/>
        <v>8528.5714285714275</v>
      </c>
      <c r="P22" s="41">
        <f t="shared" si="4"/>
        <v>29.10069068076459</v>
      </c>
      <c r="Q22" s="12">
        <f t="shared" si="5"/>
        <v>3458.1130982550139</v>
      </c>
      <c r="R22" s="40">
        <f t="shared" si="6"/>
        <v>11.799574499882327</v>
      </c>
      <c r="S22">
        <f t="shared" si="7"/>
        <v>1.3811</v>
      </c>
    </row>
    <row r="23" spans="1:19" x14ac:dyDescent="0.25">
      <c r="A23">
        <v>20090930</v>
      </c>
      <c r="B23">
        <v>20091023</v>
      </c>
      <c r="C23">
        <v>20091102</v>
      </c>
      <c r="D23">
        <v>109640</v>
      </c>
      <c r="E23">
        <v>23</v>
      </c>
      <c r="F23" s="11">
        <v>40087</v>
      </c>
      <c r="G23">
        <f t="shared" si="0"/>
        <v>4766.95652173913</v>
      </c>
      <c r="H23">
        <v>31</v>
      </c>
      <c r="I23">
        <f t="shared" si="1"/>
        <v>147775.65217391303</v>
      </c>
      <c r="K23">
        <v>0.58899999999999997</v>
      </c>
      <c r="L23">
        <v>1474</v>
      </c>
      <c r="M23">
        <v>9.1999999999999993</v>
      </c>
      <c r="N23">
        <f t="shared" si="2"/>
        <v>1464.8</v>
      </c>
      <c r="O23" s="12">
        <f t="shared" si="3"/>
        <v>8093.3047907285745</v>
      </c>
      <c r="P23" s="41">
        <f t="shared" si="4"/>
        <v>27.615499415427092</v>
      </c>
      <c r="Q23" s="12">
        <f t="shared" si="5"/>
        <v>3254.3395151140976</v>
      </c>
      <c r="R23" s="40">
        <f t="shared" si="6"/>
        <v>11.104270006633538</v>
      </c>
      <c r="S23">
        <f t="shared" si="7"/>
        <v>1.4647999999999999</v>
      </c>
    </row>
    <row r="24" spans="1:19" x14ac:dyDescent="0.25">
      <c r="A24">
        <v>20091023</v>
      </c>
      <c r="B24">
        <v>20091130</v>
      </c>
      <c r="C24">
        <v>20091202</v>
      </c>
      <c r="D24">
        <v>188840</v>
      </c>
      <c r="E24">
        <v>38</v>
      </c>
      <c r="F24" s="11">
        <v>40118</v>
      </c>
      <c r="G24">
        <f t="shared" si="0"/>
        <v>4969.4736842105267</v>
      </c>
      <c r="H24">
        <v>30</v>
      </c>
      <c r="I24">
        <f t="shared" si="1"/>
        <v>149084.21052631579</v>
      </c>
      <c r="K24">
        <v>0.751</v>
      </c>
      <c r="L24">
        <v>1646</v>
      </c>
      <c r="M24">
        <v>8.8000000000000007</v>
      </c>
      <c r="N24">
        <f t="shared" si="2"/>
        <v>1637.2</v>
      </c>
      <c r="O24" s="12">
        <f t="shared" si="3"/>
        <v>6617.142056205761</v>
      </c>
      <c r="P24" s="41">
        <f t="shared" si="4"/>
        <v>22.578623604325916</v>
      </c>
      <c r="Q24" s="12">
        <f t="shared" si="5"/>
        <v>3035.3491841012255</v>
      </c>
      <c r="R24" s="40">
        <f t="shared" si="6"/>
        <v>10.357043802018028</v>
      </c>
      <c r="S24">
        <f t="shared" si="7"/>
        <v>1.6372</v>
      </c>
    </row>
    <row r="25" spans="1:19" x14ac:dyDescent="0.25">
      <c r="A25">
        <v>20091130</v>
      </c>
      <c r="B25">
        <v>20091231</v>
      </c>
      <c r="C25">
        <v>20100105</v>
      </c>
      <c r="D25">
        <v>161920</v>
      </c>
      <c r="E25">
        <v>31</v>
      </c>
      <c r="F25" s="11">
        <v>40148</v>
      </c>
      <c r="G25">
        <f t="shared" si="0"/>
        <v>5223.2258064516127</v>
      </c>
      <c r="H25">
        <v>31</v>
      </c>
      <c r="I25">
        <f t="shared" si="1"/>
        <v>161920</v>
      </c>
      <c r="K25">
        <v>0.7</v>
      </c>
      <c r="L25">
        <v>1965</v>
      </c>
      <c r="M25">
        <v>8.9</v>
      </c>
      <c r="N25">
        <f t="shared" si="2"/>
        <v>1956.1</v>
      </c>
      <c r="O25" s="12">
        <f t="shared" si="3"/>
        <v>7461.7511520737326</v>
      </c>
      <c r="P25" s="41">
        <f t="shared" si="4"/>
        <v>25.460549170742979</v>
      </c>
      <c r="Q25" s="12">
        <f t="shared" si="5"/>
        <v>2670.2243272080227</v>
      </c>
      <c r="R25" s="40">
        <f t="shared" si="6"/>
        <v>9.1111857782176422</v>
      </c>
      <c r="S25">
        <f t="shared" si="7"/>
        <v>1.9560999999999999</v>
      </c>
    </row>
    <row r="26" spans="1:19" x14ac:dyDescent="0.25">
      <c r="A26">
        <v>20091231</v>
      </c>
      <c r="B26">
        <v>20100128</v>
      </c>
      <c r="C26">
        <v>20100202</v>
      </c>
      <c r="D26">
        <v>138800</v>
      </c>
      <c r="E26">
        <v>28</v>
      </c>
      <c r="F26" s="11">
        <v>40179</v>
      </c>
      <c r="G26">
        <f t="shared" si="0"/>
        <v>4957.1428571428569</v>
      </c>
      <c r="H26">
        <v>31</v>
      </c>
      <c r="I26">
        <f t="shared" si="1"/>
        <v>153671.42857142855</v>
      </c>
      <c r="K26">
        <v>0.69799999999999995</v>
      </c>
      <c r="L26">
        <v>1722</v>
      </c>
      <c r="M26">
        <v>11.2</v>
      </c>
      <c r="N26">
        <f t="shared" si="2"/>
        <v>1710.8</v>
      </c>
      <c r="O26" s="12">
        <f t="shared" si="3"/>
        <v>7101.9238641015145</v>
      </c>
      <c r="P26" s="41">
        <f t="shared" si="4"/>
        <v>24.232767625676889</v>
      </c>
      <c r="Q26" s="12">
        <f t="shared" si="5"/>
        <v>2897.5583686829887</v>
      </c>
      <c r="R26" s="40">
        <f t="shared" si="6"/>
        <v>9.8868819114923969</v>
      </c>
      <c r="S26">
        <f t="shared" si="7"/>
        <v>1.7107999999999999</v>
      </c>
    </row>
    <row r="27" spans="1:19" x14ac:dyDescent="0.25">
      <c r="A27">
        <v>20100128</v>
      </c>
      <c r="B27">
        <v>20100226</v>
      </c>
      <c r="C27">
        <v>20100302</v>
      </c>
      <c r="D27">
        <v>135400</v>
      </c>
      <c r="E27">
        <v>29</v>
      </c>
      <c r="F27" s="11">
        <v>40210</v>
      </c>
      <c r="G27">
        <f t="shared" si="0"/>
        <v>4668.9655172413795</v>
      </c>
      <c r="H27">
        <v>28</v>
      </c>
      <c r="I27">
        <f t="shared" si="1"/>
        <v>130731.03448275862</v>
      </c>
      <c r="K27">
        <v>0.61699999999999999</v>
      </c>
      <c r="L27">
        <v>1734</v>
      </c>
      <c r="M27">
        <v>9.6</v>
      </c>
      <c r="N27">
        <f t="shared" si="2"/>
        <v>1724.4</v>
      </c>
      <c r="O27" s="12">
        <f t="shared" si="3"/>
        <v>7567.2050522550726</v>
      </c>
      <c r="P27" s="41">
        <f t="shared" si="4"/>
        <v>25.820372777305824</v>
      </c>
      <c r="Q27" s="12">
        <f t="shared" si="5"/>
        <v>2707.5884465561235</v>
      </c>
      <c r="R27" s="40">
        <f t="shared" si="6"/>
        <v>9.2386774759567594</v>
      </c>
      <c r="S27">
        <f t="shared" si="7"/>
        <v>1.7244000000000002</v>
      </c>
    </row>
    <row r="28" spans="1:19" x14ac:dyDescent="0.25">
      <c r="A28">
        <v>20100226</v>
      </c>
      <c r="B28">
        <v>20100330</v>
      </c>
      <c r="C28">
        <v>20100401</v>
      </c>
      <c r="D28">
        <v>154440</v>
      </c>
      <c r="E28">
        <v>32</v>
      </c>
      <c r="F28" s="11">
        <v>40238</v>
      </c>
      <c r="G28">
        <f t="shared" si="0"/>
        <v>4826.25</v>
      </c>
      <c r="H28">
        <v>31</v>
      </c>
      <c r="I28">
        <f t="shared" si="1"/>
        <v>149613.75</v>
      </c>
      <c r="K28">
        <v>0.57699999999999996</v>
      </c>
      <c r="L28">
        <v>1687</v>
      </c>
      <c r="M28">
        <v>7.6</v>
      </c>
      <c r="N28">
        <f t="shared" si="2"/>
        <v>1679.4</v>
      </c>
      <c r="O28" s="12">
        <f t="shared" si="3"/>
        <v>8364.3847487001731</v>
      </c>
      <c r="P28" s="41">
        <f t="shared" si="4"/>
        <v>28.54046253178895</v>
      </c>
      <c r="Q28" s="12">
        <f t="shared" si="5"/>
        <v>2873.7942122186496</v>
      </c>
      <c r="R28" s="40">
        <f t="shared" si="6"/>
        <v>9.8057952244290618</v>
      </c>
      <c r="S28">
        <f t="shared" si="7"/>
        <v>1.6794</v>
      </c>
    </row>
    <row r="29" spans="1:19" x14ac:dyDescent="0.25">
      <c r="A29">
        <v>20100330</v>
      </c>
      <c r="B29">
        <v>20100430</v>
      </c>
      <c r="C29">
        <v>20100504</v>
      </c>
      <c r="D29">
        <v>145520</v>
      </c>
      <c r="E29">
        <v>31</v>
      </c>
      <c r="F29" s="11">
        <v>40269</v>
      </c>
      <c r="G29">
        <f t="shared" si="0"/>
        <v>4694.1935483870966</v>
      </c>
      <c r="H29">
        <v>30</v>
      </c>
      <c r="I29">
        <f t="shared" si="1"/>
        <v>140825.80645161291</v>
      </c>
      <c r="K29">
        <v>0.64</v>
      </c>
      <c r="L29">
        <v>1465</v>
      </c>
      <c r="M29">
        <v>6.9</v>
      </c>
      <c r="N29">
        <f t="shared" si="2"/>
        <v>1458.1</v>
      </c>
      <c r="O29" s="12">
        <f t="shared" si="3"/>
        <v>7334.6774193548381</v>
      </c>
      <c r="P29" s="41">
        <f t="shared" si="4"/>
        <v>25.026955640985541</v>
      </c>
      <c r="Q29" s="12">
        <f t="shared" si="5"/>
        <v>3219.3906785454337</v>
      </c>
      <c r="R29" s="40">
        <f t="shared" si="6"/>
        <v>10.985019597795187</v>
      </c>
      <c r="S29">
        <f t="shared" si="7"/>
        <v>1.4581</v>
      </c>
    </row>
    <row r="30" spans="1:19" x14ac:dyDescent="0.25">
      <c r="A30">
        <v>20100430</v>
      </c>
      <c r="B30">
        <v>20100528</v>
      </c>
      <c r="C30">
        <v>20100602</v>
      </c>
      <c r="D30">
        <v>138880</v>
      </c>
      <c r="E30">
        <v>28</v>
      </c>
      <c r="F30" s="11">
        <v>40299</v>
      </c>
      <c r="G30">
        <f t="shared" si="0"/>
        <v>4960</v>
      </c>
      <c r="H30">
        <v>31</v>
      </c>
      <c r="I30">
        <f t="shared" si="1"/>
        <v>153760</v>
      </c>
      <c r="K30">
        <v>0.59799999999999998</v>
      </c>
      <c r="L30">
        <v>1701</v>
      </c>
      <c r="M30">
        <v>7.1</v>
      </c>
      <c r="N30">
        <f t="shared" si="2"/>
        <v>1693.9</v>
      </c>
      <c r="O30" s="12">
        <f t="shared" si="3"/>
        <v>8294.3143812709041</v>
      </c>
      <c r="P30" s="41">
        <f t="shared" si="4"/>
        <v>28.301372538168739</v>
      </c>
      <c r="Q30" s="12">
        <f t="shared" si="5"/>
        <v>2928.1539642245702</v>
      </c>
      <c r="R30" s="40">
        <f t="shared" si="6"/>
        <v>9.9912784418266227</v>
      </c>
      <c r="S30">
        <f t="shared" si="7"/>
        <v>1.6939000000000002</v>
      </c>
    </row>
    <row r="31" spans="1:19" x14ac:dyDescent="0.25">
      <c r="A31">
        <v>20100528</v>
      </c>
      <c r="B31">
        <v>20100629</v>
      </c>
      <c r="C31">
        <v>20100701</v>
      </c>
      <c r="D31">
        <v>145520</v>
      </c>
      <c r="E31">
        <v>32</v>
      </c>
      <c r="F31" s="11">
        <v>40330</v>
      </c>
      <c r="G31">
        <f t="shared" si="0"/>
        <v>4547.5</v>
      </c>
      <c r="H31">
        <v>30</v>
      </c>
      <c r="I31">
        <f t="shared" si="1"/>
        <v>136425</v>
      </c>
      <c r="K31">
        <v>0.60099999999999998</v>
      </c>
      <c r="L31">
        <v>1495</v>
      </c>
      <c r="M31">
        <v>5.5</v>
      </c>
      <c r="N31">
        <f t="shared" si="2"/>
        <v>1489.5</v>
      </c>
      <c r="O31" s="12">
        <f t="shared" si="3"/>
        <v>7566.5557404326128</v>
      </c>
      <c r="P31" s="41">
        <f t="shared" si="4"/>
        <v>25.818157233629016</v>
      </c>
      <c r="Q31" s="12">
        <f t="shared" si="5"/>
        <v>3053.0379321920104</v>
      </c>
      <c r="R31" s="40">
        <f t="shared" si="6"/>
        <v>10.417400330268126</v>
      </c>
      <c r="S31">
        <f t="shared" si="7"/>
        <v>1.4895</v>
      </c>
    </row>
    <row r="32" spans="1:19" x14ac:dyDescent="0.25">
      <c r="A32">
        <v>20100629</v>
      </c>
      <c r="B32">
        <v>20100730</v>
      </c>
      <c r="C32">
        <v>20100803</v>
      </c>
      <c r="D32">
        <v>137160</v>
      </c>
      <c r="E32">
        <v>31</v>
      </c>
      <c r="F32" s="11">
        <v>40360</v>
      </c>
      <c r="G32">
        <f t="shared" si="0"/>
        <v>4424.5161290322585</v>
      </c>
      <c r="H32">
        <v>31</v>
      </c>
      <c r="I32">
        <f t="shared" si="1"/>
        <v>137160</v>
      </c>
      <c r="K32">
        <v>0.55700000000000005</v>
      </c>
      <c r="L32">
        <v>1438</v>
      </c>
      <c r="M32">
        <v>8.3000000000000007</v>
      </c>
      <c r="N32">
        <f t="shared" si="2"/>
        <v>1429.7</v>
      </c>
      <c r="O32" s="12">
        <f t="shared" si="3"/>
        <v>7943.4759946719178</v>
      </c>
      <c r="P32" s="41">
        <f t="shared" si="4"/>
        <v>27.104262394592705</v>
      </c>
      <c r="Q32" s="12">
        <f t="shared" si="5"/>
        <v>3094.7164643157716</v>
      </c>
      <c r="R32" s="40">
        <f t="shared" si="6"/>
        <v>10.559613418986428</v>
      </c>
      <c r="S32">
        <f t="shared" si="7"/>
        <v>1.4297</v>
      </c>
    </row>
    <row r="33" spans="1:19" x14ac:dyDescent="0.25">
      <c r="A33">
        <v>20100730</v>
      </c>
      <c r="B33">
        <v>20100831</v>
      </c>
      <c r="C33">
        <v>20100902</v>
      </c>
      <c r="D33">
        <v>134560</v>
      </c>
      <c r="E33">
        <v>32</v>
      </c>
      <c r="F33" s="11">
        <v>40391</v>
      </c>
      <c r="G33">
        <f t="shared" si="0"/>
        <v>4205</v>
      </c>
      <c r="H33">
        <v>31</v>
      </c>
      <c r="I33">
        <f t="shared" si="1"/>
        <v>130355</v>
      </c>
      <c r="K33">
        <v>0.56599999999999995</v>
      </c>
      <c r="L33">
        <v>1505</v>
      </c>
      <c r="M33">
        <v>11.4</v>
      </c>
      <c r="N33">
        <f t="shared" si="2"/>
        <v>1493.6</v>
      </c>
      <c r="O33" s="12">
        <f t="shared" si="3"/>
        <v>7429.3286219081283</v>
      </c>
      <c r="P33" s="41">
        <f t="shared" si="4"/>
        <v>25.349918916973145</v>
      </c>
      <c r="Q33" s="12">
        <f t="shared" si="5"/>
        <v>2815.3454740224965</v>
      </c>
      <c r="R33" s="40">
        <f t="shared" si="6"/>
        <v>9.6063598036738416</v>
      </c>
      <c r="S33">
        <f t="shared" si="7"/>
        <v>1.4935999999999998</v>
      </c>
    </row>
    <row r="34" spans="1:19" x14ac:dyDescent="0.25">
      <c r="A34">
        <v>20100831</v>
      </c>
      <c r="B34">
        <v>20100930</v>
      </c>
      <c r="C34">
        <v>20101004</v>
      </c>
      <c r="D34">
        <v>134800</v>
      </c>
      <c r="E34">
        <v>30</v>
      </c>
      <c r="F34" s="11">
        <v>40422</v>
      </c>
      <c r="G34">
        <f t="shared" si="0"/>
        <v>4493.333333333333</v>
      </c>
      <c r="H34">
        <v>30</v>
      </c>
      <c r="I34">
        <f t="shared" si="1"/>
        <v>134800</v>
      </c>
      <c r="K34">
        <v>0.58299999999999996</v>
      </c>
      <c r="L34">
        <v>1702</v>
      </c>
      <c r="M34">
        <v>11.4</v>
      </c>
      <c r="N34">
        <f t="shared" si="2"/>
        <v>1690.6</v>
      </c>
      <c r="O34" s="12">
        <f t="shared" si="3"/>
        <v>7707.2612921669524</v>
      </c>
      <c r="P34" s="41">
        <f t="shared" si="4"/>
        <v>26.298264455850312</v>
      </c>
      <c r="Q34" s="12">
        <f t="shared" si="5"/>
        <v>2657.8335107851258</v>
      </c>
      <c r="R34" s="40">
        <f t="shared" si="6"/>
        <v>9.0689065475093944</v>
      </c>
      <c r="S34">
        <f t="shared" si="7"/>
        <v>1.6905999999999999</v>
      </c>
    </row>
    <row r="35" spans="1:19" x14ac:dyDescent="0.25">
      <c r="A35">
        <v>20100930</v>
      </c>
      <c r="B35">
        <v>20101029</v>
      </c>
      <c r="C35">
        <v>20101102</v>
      </c>
      <c r="D35">
        <v>114840</v>
      </c>
      <c r="E35">
        <v>29</v>
      </c>
      <c r="F35" s="11">
        <v>40452</v>
      </c>
      <c r="G35">
        <f t="shared" si="0"/>
        <v>3960</v>
      </c>
      <c r="H35">
        <v>31</v>
      </c>
      <c r="I35">
        <f t="shared" si="1"/>
        <v>122760</v>
      </c>
      <c r="K35">
        <v>0.56299999999999994</v>
      </c>
      <c r="L35">
        <v>1624</v>
      </c>
      <c r="M35">
        <v>10.7</v>
      </c>
      <c r="N35">
        <f t="shared" si="2"/>
        <v>1613.3</v>
      </c>
      <c r="O35" s="12">
        <f t="shared" si="3"/>
        <v>7033.7477797513329</v>
      </c>
      <c r="P35" s="41">
        <f t="shared" si="4"/>
        <v>24.000141193557923</v>
      </c>
      <c r="Q35" s="12">
        <f t="shared" si="5"/>
        <v>2454.5961693423419</v>
      </c>
      <c r="R35" s="40">
        <f t="shared" si="6"/>
        <v>8.3754317873223272</v>
      </c>
      <c r="S35">
        <f t="shared" si="7"/>
        <v>1.6133</v>
      </c>
    </row>
    <row r="36" spans="1:19" x14ac:dyDescent="0.25">
      <c r="A36">
        <v>20101029</v>
      </c>
      <c r="B36">
        <v>20101130</v>
      </c>
      <c r="C36">
        <v>20101202</v>
      </c>
      <c r="D36">
        <v>129200</v>
      </c>
      <c r="E36">
        <v>32</v>
      </c>
      <c r="F36" s="11">
        <v>40483</v>
      </c>
      <c r="G36">
        <f t="shared" si="0"/>
        <v>4037.5</v>
      </c>
      <c r="H36">
        <v>30</v>
      </c>
      <c r="I36">
        <f t="shared" si="1"/>
        <v>121125</v>
      </c>
      <c r="K36">
        <v>0.59699999999999998</v>
      </c>
      <c r="L36">
        <v>1449</v>
      </c>
      <c r="M36">
        <v>10.7</v>
      </c>
      <c r="N36">
        <f t="shared" si="2"/>
        <v>1438.3</v>
      </c>
      <c r="O36" s="12">
        <f t="shared" si="3"/>
        <v>6762.9815745393635</v>
      </c>
      <c r="P36" s="41">
        <f t="shared" si="4"/>
        <v>23.076248645940741</v>
      </c>
      <c r="Q36" s="12">
        <f t="shared" si="5"/>
        <v>2807.1334214002645</v>
      </c>
      <c r="R36" s="40">
        <f t="shared" si="6"/>
        <v>9.5783391103188791</v>
      </c>
      <c r="S36">
        <f>N36/1000</f>
        <v>1.4382999999999999</v>
      </c>
    </row>
    <row r="37" spans="1:19" x14ac:dyDescent="0.25">
      <c r="A37">
        <v>20101130</v>
      </c>
      <c r="B37">
        <v>20110104</v>
      </c>
      <c r="C37">
        <v>20110106</v>
      </c>
      <c r="D37">
        <v>167560</v>
      </c>
      <c r="E37">
        <v>35</v>
      </c>
      <c r="F37" s="11">
        <v>40513</v>
      </c>
      <c r="G37">
        <f t="shared" si="0"/>
        <v>4787.4285714285716</v>
      </c>
      <c r="H37">
        <v>31</v>
      </c>
      <c r="I37">
        <f t="shared" si="1"/>
        <v>148410.28571428571</v>
      </c>
      <c r="K37">
        <v>0.70399999999999996</v>
      </c>
      <c r="L37">
        <v>1561</v>
      </c>
      <c r="M37">
        <v>9.6999999999999993</v>
      </c>
      <c r="N37">
        <f t="shared" si="2"/>
        <v>1551.3</v>
      </c>
      <c r="O37" s="12">
        <f t="shared" si="3"/>
        <v>6800.3246753246758</v>
      </c>
      <c r="P37" s="41">
        <f t="shared" si="4"/>
        <v>23.20366858187203</v>
      </c>
      <c r="Q37" s="12">
        <f t="shared" si="5"/>
        <v>3086.0752732731075</v>
      </c>
      <c r="R37" s="40">
        <f t="shared" si="6"/>
        <v>10.530128444210131</v>
      </c>
      <c r="S37">
        <f t="shared" si="7"/>
        <v>1.5512999999999999</v>
      </c>
    </row>
    <row r="38" spans="1:19" x14ac:dyDescent="0.25">
      <c r="A38">
        <v>20110104</v>
      </c>
      <c r="B38">
        <v>20110131</v>
      </c>
      <c r="C38">
        <v>20110202</v>
      </c>
      <c r="D38">
        <v>152600</v>
      </c>
      <c r="E38">
        <v>27</v>
      </c>
      <c r="F38" s="11">
        <v>40544</v>
      </c>
      <c r="G38">
        <f t="shared" si="0"/>
        <v>5651.8518518518522</v>
      </c>
      <c r="H38">
        <v>31</v>
      </c>
      <c r="I38">
        <f t="shared" si="1"/>
        <v>175207.40740740742</v>
      </c>
      <c r="K38">
        <v>0.78300000000000003</v>
      </c>
      <c r="L38">
        <v>1305</v>
      </c>
      <c r="M38">
        <v>84.7</v>
      </c>
      <c r="N38">
        <f t="shared" si="2"/>
        <v>1220.3</v>
      </c>
      <c r="O38" s="12">
        <f t="shared" si="3"/>
        <v>7218.2015987890827</v>
      </c>
      <c r="P38" s="41">
        <f t="shared" si="4"/>
        <v>24.629523684829664</v>
      </c>
      <c r="Q38" s="12">
        <f t="shared" si="5"/>
        <v>4631.5265523656908</v>
      </c>
      <c r="R38" s="40">
        <f t="shared" si="6"/>
        <v>15.803428358198834</v>
      </c>
      <c r="S38">
        <f t="shared" si="7"/>
        <v>1.2202999999999999</v>
      </c>
    </row>
    <row r="39" spans="1:19" x14ac:dyDescent="0.25">
      <c r="A39">
        <v>20110131</v>
      </c>
      <c r="B39">
        <v>20110228</v>
      </c>
      <c r="C39">
        <v>20110302</v>
      </c>
      <c r="D39">
        <v>149720</v>
      </c>
      <c r="E39">
        <v>28</v>
      </c>
      <c r="F39" s="11">
        <v>40575</v>
      </c>
      <c r="G39">
        <f t="shared" si="0"/>
        <v>5347.1428571428569</v>
      </c>
      <c r="H39">
        <v>28</v>
      </c>
      <c r="I39">
        <f t="shared" si="1"/>
        <v>149720</v>
      </c>
      <c r="K39">
        <v>0.73399999999999999</v>
      </c>
      <c r="L39">
        <v>1208</v>
      </c>
      <c r="M39">
        <v>74.099999999999994</v>
      </c>
      <c r="N39">
        <f t="shared" si="2"/>
        <v>1133.9000000000001</v>
      </c>
      <c r="O39" s="12">
        <f t="shared" si="3"/>
        <v>7284.9357726741919</v>
      </c>
      <c r="P39" s="41">
        <f t="shared" si="4"/>
        <v>24.857230114720256</v>
      </c>
      <c r="Q39" s="12">
        <f t="shared" si="5"/>
        <v>4715.7093722046529</v>
      </c>
      <c r="R39" s="40">
        <f t="shared" si="6"/>
        <v>16.090672131342412</v>
      </c>
      <c r="S39">
        <f t="shared" si="7"/>
        <v>1.1339000000000001</v>
      </c>
    </row>
    <row r="40" spans="1:19" x14ac:dyDescent="0.25">
      <c r="A40">
        <v>20110228</v>
      </c>
      <c r="B40">
        <v>20110330</v>
      </c>
      <c r="C40">
        <v>20110401</v>
      </c>
      <c r="D40">
        <v>166320</v>
      </c>
      <c r="E40">
        <v>30</v>
      </c>
      <c r="F40" s="11">
        <v>40603</v>
      </c>
      <c r="G40">
        <f t="shared" si="0"/>
        <v>5544</v>
      </c>
      <c r="H40">
        <v>31</v>
      </c>
      <c r="I40">
        <f t="shared" si="1"/>
        <v>171864</v>
      </c>
      <c r="K40">
        <v>0.85599999999999998</v>
      </c>
      <c r="L40">
        <v>1450</v>
      </c>
      <c r="M40">
        <v>20.7</v>
      </c>
      <c r="N40">
        <f t="shared" si="2"/>
        <v>1429.3</v>
      </c>
      <c r="O40" s="12">
        <f t="shared" si="3"/>
        <v>6476.6355140186915</v>
      </c>
      <c r="P40" s="41">
        <f t="shared" si="4"/>
        <v>22.099195430797138</v>
      </c>
      <c r="Q40" s="12">
        <f t="shared" si="5"/>
        <v>3878.8218008815502</v>
      </c>
      <c r="R40" s="40">
        <f t="shared" si="6"/>
        <v>13.235092523250509</v>
      </c>
      <c r="S40">
        <f t="shared" si="7"/>
        <v>1.4293</v>
      </c>
    </row>
    <row r="41" spans="1:19" x14ac:dyDescent="0.25">
      <c r="A41">
        <v>20110330</v>
      </c>
      <c r="B41">
        <v>20110428</v>
      </c>
      <c r="C41">
        <v>20110502</v>
      </c>
      <c r="D41">
        <v>154360</v>
      </c>
      <c r="E41">
        <v>29</v>
      </c>
      <c r="F41" s="11">
        <v>40634</v>
      </c>
      <c r="G41">
        <f t="shared" si="0"/>
        <v>5322.7586206896549</v>
      </c>
      <c r="H41">
        <v>30</v>
      </c>
      <c r="I41">
        <f t="shared" si="1"/>
        <v>159682.75862068965</v>
      </c>
      <c r="K41">
        <v>0.746</v>
      </c>
      <c r="L41">
        <v>1528</v>
      </c>
      <c r="M41">
        <v>17.5</v>
      </c>
      <c r="N41">
        <f t="shared" si="2"/>
        <v>1510.5</v>
      </c>
      <c r="O41" s="12">
        <f t="shared" si="3"/>
        <v>7135.0651751872047</v>
      </c>
      <c r="P41" s="41">
        <f t="shared" si="4"/>
        <v>24.34585046149963</v>
      </c>
      <c r="Q41" s="12">
        <f t="shared" si="5"/>
        <v>3523.8388750014269</v>
      </c>
      <c r="R41" s="40">
        <f t="shared" si="6"/>
        <v>12.023840212786071</v>
      </c>
      <c r="S41">
        <f t="shared" si="7"/>
        <v>1.5105</v>
      </c>
    </row>
    <row r="42" spans="1:19" x14ac:dyDescent="0.25">
      <c r="A42">
        <v>20110428</v>
      </c>
      <c r="B42">
        <v>20110531</v>
      </c>
      <c r="C42">
        <v>20110602</v>
      </c>
      <c r="D42">
        <v>179520</v>
      </c>
      <c r="E42">
        <v>33</v>
      </c>
      <c r="F42" s="11">
        <v>40664</v>
      </c>
      <c r="G42">
        <f t="shared" si="0"/>
        <v>5440</v>
      </c>
      <c r="H42">
        <v>31</v>
      </c>
      <c r="I42">
        <f t="shared" si="1"/>
        <v>168640</v>
      </c>
      <c r="K42">
        <v>0.77100000000000002</v>
      </c>
      <c r="L42">
        <v>1525</v>
      </c>
      <c r="M42">
        <v>21.7</v>
      </c>
      <c r="N42">
        <f t="shared" si="2"/>
        <v>1503.3</v>
      </c>
      <c r="O42" s="12">
        <f t="shared" si="3"/>
        <v>7055.7717250324249</v>
      </c>
      <c r="P42" s="41">
        <f t="shared" si="4"/>
        <v>24.075290006528878</v>
      </c>
      <c r="Q42" s="12">
        <f t="shared" si="5"/>
        <v>3618.7055145346908</v>
      </c>
      <c r="R42" s="40">
        <f t="shared" si="6"/>
        <v>12.347538700638038</v>
      </c>
      <c r="S42">
        <f t="shared" si="7"/>
        <v>1.5032999999999999</v>
      </c>
    </row>
    <row r="46" spans="1:19" x14ac:dyDescent="0.25">
      <c r="H46" t="s">
        <v>23</v>
      </c>
      <c r="I46" t="s">
        <v>24</v>
      </c>
      <c r="K46" t="s">
        <v>25</v>
      </c>
    </row>
    <row r="47" spans="1:19" x14ac:dyDescent="0.25">
      <c r="G47" s="13" t="s">
        <v>26</v>
      </c>
      <c r="H47" s="14">
        <f>SUM(I2:I42)</f>
        <v>6212850.2262714515</v>
      </c>
      <c r="I47" s="14">
        <f>AVERAGE($I$2:$I$42)</f>
        <v>151532.93234808417</v>
      </c>
      <c r="J47" s="14"/>
      <c r="K47" s="15">
        <f>AVERAGE(K2:K42)</f>
        <v>0.63097499999999984</v>
      </c>
      <c r="L47" s="15"/>
      <c r="M47" s="15"/>
      <c r="N47" s="14">
        <f t="shared" ref="N47:Q47" si="8">AVERAGE(N2:N42)</f>
        <v>1478.0450000000005</v>
      </c>
      <c r="O47" s="14">
        <f t="shared" si="8"/>
        <v>7972.0451630440975</v>
      </c>
      <c r="P47" s="40">
        <f t="shared" ref="P47" si="9">AVERAGE(P2:P42)</f>
        <v>27.201744433497868</v>
      </c>
      <c r="Q47" s="14">
        <f t="shared" si="8"/>
        <v>3420.2252839089474</v>
      </c>
      <c r="R47" s="40">
        <f t="shared" ref="R47" si="10">AVERAGE(R2:R42)</f>
        <v>11.670295880209736</v>
      </c>
    </row>
    <row r="48" spans="1:19" x14ac:dyDescent="0.25">
      <c r="G48">
        <v>2008</v>
      </c>
      <c r="H48" s="14">
        <f>SUM($I$2:$I$13)</f>
        <v>1906712.8218743932</v>
      </c>
      <c r="I48" s="14">
        <f>AVERAGE($I$2:$I$13)</f>
        <v>158892.73515619943</v>
      </c>
      <c r="J48" s="14"/>
      <c r="K48" s="15">
        <f>AVERAGE(K2:K13)</f>
        <v>0.59400000000000008</v>
      </c>
      <c r="L48" s="15"/>
      <c r="M48" s="15"/>
      <c r="N48" s="14">
        <f t="shared" ref="N48:Q48" si="11">AVERAGE(N2:N13)</f>
        <v>1473.3727272727274</v>
      </c>
      <c r="O48" s="14">
        <f t="shared" si="11"/>
        <v>8846.0250742031712</v>
      </c>
      <c r="P48" s="40">
        <f t="shared" ref="P48" si="12">AVERAGE(P2:P13)</f>
        <v>30.183887371368836</v>
      </c>
      <c r="Q48" s="14">
        <f t="shared" si="11"/>
        <v>3570.8792631355504</v>
      </c>
      <c r="R48" s="40">
        <f t="shared" ref="R48" si="13">AVERAGE(R2:R13)</f>
        <v>12.184348718008776</v>
      </c>
    </row>
    <row r="49" spans="7:21" x14ac:dyDescent="0.25">
      <c r="G49">
        <v>2009</v>
      </c>
      <c r="H49" s="14">
        <f>SUM($I$14:$I$25)</f>
        <v>1821385.9331488756</v>
      </c>
      <c r="I49" s="14">
        <f>AVERAGE($I$14:$I$25)</f>
        <v>151782.16109573963</v>
      </c>
      <c r="J49" s="14"/>
      <c r="K49" s="15">
        <f>AVERAGE(K14:K25)</f>
        <v>0.62616666666666676</v>
      </c>
      <c r="L49" s="15"/>
      <c r="M49" s="15"/>
      <c r="N49" s="14">
        <f t="shared" ref="N49:Q49" si="14">AVERAGE(N14:N25)</f>
        <v>1428.7083333333333</v>
      </c>
      <c r="O49" s="14">
        <f t="shared" si="14"/>
        <v>8041.5616479458249</v>
      </c>
      <c r="P49" s="40">
        <f t="shared" ref="P49" si="15">AVERAGE(P14:P25)</f>
        <v>27.43894450167835</v>
      </c>
      <c r="Q49" s="14">
        <f t="shared" si="14"/>
        <v>3547.1261192766601</v>
      </c>
      <c r="R49" s="40">
        <f t="shared" ref="R49" si="16">AVERAGE(R14:R25)</f>
        <v>12.103299607523978</v>
      </c>
    </row>
    <row r="50" spans="7:21" x14ac:dyDescent="0.25">
      <c r="G50">
        <v>2010</v>
      </c>
      <c r="H50" s="14">
        <f>SUM($I$26:$I$37)</f>
        <v>1659637.3052200859</v>
      </c>
      <c r="I50" s="14">
        <f>AVERAGE($I$26:$I$37)</f>
        <v>138303.10876834049</v>
      </c>
      <c r="J50" s="14"/>
      <c r="K50" s="15">
        <f>AVERAGE(K26:K37)</f>
        <v>0.60841666666666661</v>
      </c>
      <c r="L50" s="15"/>
      <c r="M50" s="15"/>
      <c r="N50" s="14">
        <f t="shared" ref="N50:Q50" si="17">AVERAGE(N26:N37)</f>
        <v>1581.075</v>
      </c>
      <c r="O50" s="14">
        <f t="shared" si="17"/>
        <v>7492.1817620397896</v>
      </c>
      <c r="P50" s="40">
        <f t="shared" ref="P50" si="18">AVERAGE(P26:P37)</f>
        <v>25.564382711361816</v>
      </c>
      <c r="Q50" s="14">
        <f t="shared" si="17"/>
        <v>2882.9353262965737</v>
      </c>
      <c r="R50" s="40">
        <f t="shared" ref="R50" si="19">AVERAGE(R26:R37)</f>
        <v>9.8369860078157636</v>
      </c>
    </row>
    <row r="51" spans="7:21" x14ac:dyDescent="0.25">
      <c r="G51">
        <v>2011</v>
      </c>
      <c r="H51" s="14">
        <f>SUM($I$38:$I$42)</f>
        <v>825114.16602809704</v>
      </c>
      <c r="I51" s="14">
        <f>AVERAGE($I$38:$I$42)</f>
        <v>165022.83320561942</v>
      </c>
      <c r="J51" s="14"/>
      <c r="K51" s="15">
        <f>AVERAGE(K38:K42)</f>
        <v>0.77799999999999991</v>
      </c>
      <c r="L51" s="15"/>
      <c r="M51" s="15"/>
      <c r="N51" s="14">
        <f t="shared" ref="N51:Q51" si="20">AVERAGE(N38:N42)</f>
        <v>1359.46</v>
      </c>
      <c r="O51" s="14">
        <f t="shared" si="20"/>
        <v>7034.1219571403199</v>
      </c>
      <c r="P51" s="40">
        <f t="shared" ref="P51" si="21">AVERAGE(P38:P42)</f>
        <v>24.001417939675115</v>
      </c>
      <c r="Q51" s="14">
        <f t="shared" si="20"/>
        <v>4073.7204229976023</v>
      </c>
      <c r="R51" s="40">
        <f t="shared" ref="R51" si="22">AVERAGE(R38:R42)</f>
        <v>13.900114385243171</v>
      </c>
    </row>
    <row r="52" spans="7:21" ht="15.75" thickBot="1" x14ac:dyDescent="0.3"/>
    <row r="53" spans="7:21" ht="90" x14ac:dyDescent="0.25">
      <c r="G53" s="16" t="s">
        <v>27</v>
      </c>
      <c r="H53" s="17" t="str">
        <f>K1</f>
        <v>Avg Daily Flow (mgd)</v>
      </c>
      <c r="I53" s="17" t="str">
        <f>O1</f>
        <v>kWh/MG Treated</v>
      </c>
      <c r="J53" s="18" t="str">
        <f>Q1</f>
        <v>kWh / 1000 lb. BOD Removed</v>
      </c>
      <c r="K53" s="10"/>
      <c r="N53" s="16" t="s">
        <v>28</v>
      </c>
      <c r="O53" s="17" t="str">
        <f>K1</f>
        <v>Avg Daily Flow (mgd)</v>
      </c>
      <c r="P53" s="17"/>
      <c r="Q53" s="17" t="str">
        <f>O1</f>
        <v>kWh/MG Treated</v>
      </c>
      <c r="R53" s="18" t="str">
        <f>Q1</f>
        <v>kWh / 1000 lb. BOD Removed</v>
      </c>
      <c r="S53" s="10" t="s">
        <v>29</v>
      </c>
      <c r="T53" s="10" t="s">
        <v>30</v>
      </c>
      <c r="U53" s="10" t="s">
        <v>31</v>
      </c>
    </row>
    <row r="54" spans="7:21" x14ac:dyDescent="0.25">
      <c r="G54" s="19" t="s">
        <v>32</v>
      </c>
      <c r="H54" s="20">
        <f>AVERAGE(K2,K14,K26,K38)</f>
        <v>0.7416666666666667</v>
      </c>
      <c r="I54" s="21">
        <f>AVERAGE(O2,O14,O26,O38)</f>
        <v>7089.3847122419074</v>
      </c>
      <c r="J54" s="22">
        <f>AVERAGE(Q2,Q14,Q26,Q38)</f>
        <v>3865.8346802082438</v>
      </c>
      <c r="N54" s="19">
        <v>2008</v>
      </c>
      <c r="O54" s="20">
        <f>K48</f>
        <v>0.59400000000000008</v>
      </c>
      <c r="P54" s="20"/>
      <c r="Q54" s="21">
        <f>O48</f>
        <v>8846.0250742031712</v>
      </c>
      <c r="R54" s="22">
        <f>Q48</f>
        <v>3570.8792631355504</v>
      </c>
      <c r="S54" s="15">
        <f>$K$47</f>
        <v>0.63097499999999984</v>
      </c>
      <c r="T54" s="12">
        <f>$O$47</f>
        <v>7972.0451630440975</v>
      </c>
      <c r="U54" s="12">
        <f>$Q$47</f>
        <v>3420.2252839089474</v>
      </c>
    </row>
    <row r="55" spans="7:21" x14ac:dyDescent="0.25">
      <c r="G55" s="19" t="s">
        <v>33</v>
      </c>
      <c r="H55" s="20">
        <f t="shared" ref="H55:H58" si="23">AVERAGE(K3,K15,K27,K39)</f>
        <v>0.63775000000000004</v>
      </c>
      <c r="I55" s="21">
        <f>AVERAGE(O3,O15,O27,O39)</f>
        <v>7716.2637314315843</v>
      </c>
      <c r="J55" s="22">
        <f>AVERAGE(Q3,Q15,Q27,Q39)</f>
        <v>3667.980134170376</v>
      </c>
      <c r="N55" s="19">
        <v>2009</v>
      </c>
      <c r="O55" s="20">
        <f t="shared" ref="O55:O57" si="24">K49</f>
        <v>0.62616666666666676</v>
      </c>
      <c r="P55" s="20"/>
      <c r="Q55" s="21">
        <f>O49</f>
        <v>8041.5616479458249</v>
      </c>
      <c r="R55" s="22">
        <f t="shared" ref="R55:R57" si="25">Q49</f>
        <v>3547.1261192766601</v>
      </c>
      <c r="S55" s="15">
        <f t="shared" ref="S55:S57" si="26">$K$47</f>
        <v>0.63097499999999984</v>
      </c>
      <c r="T55" s="12">
        <f t="shared" ref="T55:T57" si="27">$O$47</f>
        <v>7972.0451630440975</v>
      </c>
      <c r="U55" s="12">
        <f t="shared" ref="U55:U57" si="28">$Q$47</f>
        <v>3420.2252839089474</v>
      </c>
    </row>
    <row r="56" spans="7:21" x14ac:dyDescent="0.25">
      <c r="G56" s="19" t="s">
        <v>34</v>
      </c>
      <c r="H56" s="20">
        <f t="shared" si="23"/>
        <v>0.66249999999999998</v>
      </c>
      <c r="I56" s="21">
        <f t="shared" ref="I56:I58" si="29">AVERAGE(O4,O16,O28,O40)</f>
        <v>7687.3168672011761</v>
      </c>
      <c r="J56" s="22">
        <f>AVERAGE(Q4,Q16,Q28,Q40)</f>
        <v>3618.9360555334888</v>
      </c>
      <c r="N56" s="19">
        <v>2010</v>
      </c>
      <c r="O56" s="20">
        <f t="shared" si="24"/>
        <v>0.60841666666666661</v>
      </c>
      <c r="P56" s="20"/>
      <c r="Q56" s="21">
        <f>O50</f>
        <v>7492.1817620397896</v>
      </c>
      <c r="R56" s="22">
        <f t="shared" si="25"/>
        <v>2882.9353262965737</v>
      </c>
      <c r="S56" s="15">
        <f t="shared" si="26"/>
        <v>0.63097499999999984</v>
      </c>
      <c r="T56" s="12">
        <f t="shared" si="27"/>
        <v>7972.0451630440975</v>
      </c>
      <c r="U56" s="12">
        <f t="shared" si="28"/>
        <v>3420.2252839089474</v>
      </c>
    </row>
    <row r="57" spans="7:21" x14ac:dyDescent="0.25">
      <c r="G57" s="19" t="s">
        <v>35</v>
      </c>
      <c r="H57" s="20">
        <f t="shared" si="23"/>
        <v>0.66075000000000006</v>
      </c>
      <c r="I57" s="21">
        <f t="shared" si="29"/>
        <v>7736.8529440896727</v>
      </c>
      <c r="J57" s="22">
        <f>AVERAGE(Q5,Q17,Q29,Q41)</f>
        <v>3595.2508078754954</v>
      </c>
      <c r="N57" s="19">
        <v>2011</v>
      </c>
      <c r="O57" s="20">
        <f t="shared" si="24"/>
        <v>0.77799999999999991</v>
      </c>
      <c r="P57" s="20"/>
      <c r="Q57" s="21">
        <f>O51</f>
        <v>7034.1219571403199</v>
      </c>
      <c r="R57" s="22">
        <f t="shared" si="25"/>
        <v>4073.7204229976023</v>
      </c>
      <c r="S57" s="15">
        <f t="shared" si="26"/>
        <v>0.63097499999999984</v>
      </c>
      <c r="T57" s="12">
        <f t="shared" si="27"/>
        <v>7972.0451630440975</v>
      </c>
      <c r="U57" s="12">
        <f t="shared" si="28"/>
        <v>3420.2252839089474</v>
      </c>
    </row>
    <row r="58" spans="7:21" ht="15.75" thickBot="1" x14ac:dyDescent="0.3">
      <c r="G58" s="19" t="s">
        <v>36</v>
      </c>
      <c r="H58" s="20">
        <f t="shared" si="23"/>
        <v>0.6359999999999999</v>
      </c>
      <c r="I58" s="21">
        <f t="shared" si="29"/>
        <v>8614.5638625283627</v>
      </c>
      <c r="J58" s="22">
        <f>AVERAGE(Q6,Q18,Q30,Q42)</f>
        <v>3601.1607637990151</v>
      </c>
      <c r="N58" s="23"/>
      <c r="O58" s="24"/>
      <c r="P58" s="24"/>
      <c r="Q58" s="24"/>
      <c r="R58" s="25"/>
    </row>
    <row r="59" spans="7:21" x14ac:dyDescent="0.25">
      <c r="G59" s="19" t="s">
        <v>37</v>
      </c>
      <c r="H59" s="20">
        <f>AVERAGE(K7,K19,K31)</f>
        <v>0.57833333333333325</v>
      </c>
      <c r="I59" s="21">
        <f>AVERAGE(O7,O19,O31)</f>
        <v>8628.7346114247521</v>
      </c>
      <c r="J59" s="22">
        <f>AVERAGE(Q7,Q19,Q31)</f>
        <v>3267.3346511032778</v>
      </c>
    </row>
    <row r="60" spans="7:21" x14ac:dyDescent="0.25">
      <c r="G60" s="19" t="s">
        <v>38</v>
      </c>
      <c r="H60" s="20">
        <f t="shared" ref="H60:H65" si="30">AVERAGE(K8,K20,K32)</f>
        <v>0.57799999999999996</v>
      </c>
      <c r="I60" s="21">
        <f t="shared" ref="I60:I65" si="31">AVERAGE(O8,O20,O32)</f>
        <v>8625.3023875057588</v>
      </c>
      <c r="J60" s="22">
        <f>AVERAGE(Q8,Q20,Q32)</f>
        <v>3330.8291438141446</v>
      </c>
    </row>
    <row r="61" spans="7:21" x14ac:dyDescent="0.25">
      <c r="G61" s="19" t="s">
        <v>39</v>
      </c>
      <c r="H61" s="20">
        <f t="shared" si="30"/>
        <v>0.56799999999999995</v>
      </c>
      <c r="I61" s="21">
        <f t="shared" si="31"/>
        <v>8076.2889810961351</v>
      </c>
      <c r="J61" s="22">
        <f>AVERAGE(Q9,Q21,Q33)</f>
        <v>3189.7727937011241</v>
      </c>
    </row>
    <row r="62" spans="7:21" x14ac:dyDescent="0.25">
      <c r="G62" s="19" t="s">
        <v>40</v>
      </c>
      <c r="H62" s="20">
        <f t="shared" si="30"/>
        <v>0.57199999999999995</v>
      </c>
      <c r="I62" s="21">
        <f t="shared" si="31"/>
        <v>8504.5853106358882</v>
      </c>
      <c r="J62" s="22">
        <f>AVERAGE(Q10,Q22,Q34)</f>
        <v>3244.6399771615579</v>
      </c>
    </row>
    <row r="63" spans="7:21" x14ac:dyDescent="0.25">
      <c r="G63" s="19" t="s">
        <v>41</v>
      </c>
      <c r="H63" s="20">
        <f t="shared" si="30"/>
        <v>0.57499999999999996</v>
      </c>
      <c r="I63" s="21">
        <f t="shared" si="31"/>
        <v>8141.1853837167682</v>
      </c>
      <c r="J63" s="22">
        <f>AVERAGE(Q11,Q23,Q35)</f>
        <v>3089.5811970829441</v>
      </c>
    </row>
    <row r="64" spans="7:21" x14ac:dyDescent="0.25">
      <c r="G64" s="19" t="s">
        <v>42</v>
      </c>
      <c r="H64" s="20">
        <f t="shared" si="30"/>
        <v>0.66299999999999992</v>
      </c>
      <c r="I64" s="21">
        <f t="shared" si="31"/>
        <v>7201.8990327094216</v>
      </c>
      <c r="J64" s="22">
        <f>AVERAGE(Q12,Q24,Q36)</f>
        <v>3077.5211189543406</v>
      </c>
    </row>
    <row r="65" spans="7:10" ht="15.75" thickBot="1" x14ac:dyDescent="0.3">
      <c r="G65" s="23" t="s">
        <v>43</v>
      </c>
      <c r="H65" s="26">
        <f t="shared" si="30"/>
        <v>0.67433333333333323</v>
      </c>
      <c r="I65" s="27">
        <f t="shared" si="31"/>
        <v>7686.5585475896069</v>
      </c>
      <c r="J65" s="28">
        <f>AVERAGE(Q13,Q25,Q37)</f>
        <v>3226.3865415891537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7"/>
  <sheetViews>
    <sheetView zoomScaleNormal="100" workbookViewId="0">
      <selection activeCell="U59" sqref="U59"/>
    </sheetView>
  </sheetViews>
  <sheetFormatPr defaultRowHeight="15" x14ac:dyDescent="0.25"/>
  <cols>
    <col min="1" max="1" width="22" customWidth="1"/>
    <col min="2" max="2" width="11.5703125" bestFit="1" customWidth="1"/>
    <col min="3" max="3" width="13.28515625" bestFit="1" customWidth="1"/>
  </cols>
  <sheetData>
    <row r="4" spans="1:3" x14ac:dyDescent="0.25">
      <c r="A4" t="s">
        <v>44</v>
      </c>
      <c r="B4" t="s">
        <v>24</v>
      </c>
      <c r="C4" t="s">
        <v>45</v>
      </c>
    </row>
    <row r="5" spans="1:3" x14ac:dyDescent="0.25">
      <c r="A5" t="s">
        <v>46</v>
      </c>
      <c r="B5" s="12">
        <v>151532.93234808417</v>
      </c>
      <c r="C5" s="12">
        <f>B5*12</f>
        <v>1818395.18817701</v>
      </c>
    </row>
    <row r="6" spans="1:3" x14ac:dyDescent="0.25">
      <c r="A6" t="s">
        <v>48</v>
      </c>
      <c r="B6" s="12">
        <v>2336.8829559239393</v>
      </c>
      <c r="C6" s="12">
        <f t="shared" ref="C6:C11" si="0">B6*12</f>
        <v>28042.595471087272</v>
      </c>
    </row>
    <row r="7" spans="1:3" x14ac:dyDescent="0.25">
      <c r="A7" t="s">
        <v>49</v>
      </c>
      <c r="B7" s="12">
        <v>2121.9219994182158</v>
      </c>
      <c r="C7" s="12">
        <f t="shared" si="0"/>
        <v>25463.06399301859</v>
      </c>
    </row>
    <row r="8" spans="1:3" x14ac:dyDescent="0.25">
      <c r="A8" t="s">
        <v>50</v>
      </c>
      <c r="B8" s="12">
        <v>607.09032683821499</v>
      </c>
      <c r="C8" s="12">
        <f t="shared" si="0"/>
        <v>7285.0839220585804</v>
      </c>
    </row>
    <row r="9" spans="1:3" x14ac:dyDescent="0.25">
      <c r="A9" t="s">
        <v>51</v>
      </c>
      <c r="B9" s="12">
        <v>651.94260205236515</v>
      </c>
      <c r="C9" s="12">
        <f t="shared" si="0"/>
        <v>7823.3112246283818</v>
      </c>
    </row>
    <row r="10" spans="1:3" x14ac:dyDescent="0.25">
      <c r="A10" t="s">
        <v>52</v>
      </c>
      <c r="B10" s="12">
        <v>433.95559349678649</v>
      </c>
      <c r="C10" s="12">
        <f t="shared" si="0"/>
        <v>5207.4671219614374</v>
      </c>
    </row>
    <row r="11" spans="1:3" x14ac:dyDescent="0.25">
      <c r="A11" t="s">
        <v>53</v>
      </c>
      <c r="B11" s="12">
        <v>385.31316252877883</v>
      </c>
      <c r="C11" s="12">
        <f t="shared" si="0"/>
        <v>4623.7579503453462</v>
      </c>
    </row>
    <row r="17" spans="2:3" x14ac:dyDescent="0.25">
      <c r="B17" s="12"/>
      <c r="C17" s="29"/>
    </row>
    <row r="18" spans="2:3" x14ac:dyDescent="0.25">
      <c r="B18" s="12"/>
      <c r="C18" s="29"/>
    </row>
    <row r="19" spans="2:3" x14ac:dyDescent="0.25">
      <c r="B19" s="12"/>
      <c r="C19" s="29"/>
    </row>
    <row r="20" spans="2:3" x14ac:dyDescent="0.25">
      <c r="B20" s="12"/>
      <c r="C20" s="29"/>
    </row>
    <row r="21" spans="2:3" x14ac:dyDescent="0.25">
      <c r="B21" s="12"/>
      <c r="C21" s="29"/>
    </row>
    <row r="22" spans="2:3" x14ac:dyDescent="0.25">
      <c r="B22" s="12"/>
      <c r="C22" s="29"/>
    </row>
    <row r="23" spans="2:3" x14ac:dyDescent="0.25">
      <c r="B23" s="12"/>
      <c r="C23" s="29"/>
    </row>
    <row r="24" spans="2:3" x14ac:dyDescent="0.25">
      <c r="B24" s="12"/>
      <c r="C24" s="29"/>
    </row>
    <row r="25" spans="2:3" x14ac:dyDescent="0.25">
      <c r="B25" s="12"/>
      <c r="C25" s="29"/>
    </row>
    <row r="26" spans="2:3" x14ac:dyDescent="0.25">
      <c r="B26" s="12"/>
      <c r="C26" s="29"/>
    </row>
    <row r="27" spans="2:3" x14ac:dyDescent="0.25">
      <c r="B27" s="30"/>
      <c r="C27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9"/>
  <sheetViews>
    <sheetView tabSelected="1" workbookViewId="0">
      <selection activeCell="L30" sqref="L30"/>
    </sheetView>
  </sheetViews>
  <sheetFormatPr defaultRowHeight="15" x14ac:dyDescent="0.25"/>
  <cols>
    <col min="1" max="6" width="9.140625" style="66"/>
    <col min="7" max="7" width="10.28515625" style="66" customWidth="1"/>
    <col min="8" max="9" width="9.140625" style="66"/>
    <col min="10" max="10" width="15.140625" style="66" customWidth="1"/>
    <col min="11" max="11" width="9.140625" style="66"/>
    <col min="12" max="12" width="10.5703125" style="66" customWidth="1"/>
    <col min="13" max="15" width="9.140625" style="66"/>
    <col min="16" max="16" width="6.28515625" style="66" customWidth="1"/>
    <col min="17" max="17" width="9.140625" style="66"/>
    <col min="18" max="18" width="10.5703125" style="66" bestFit="1" customWidth="1"/>
    <col min="19" max="22" width="9.140625" style="66"/>
    <col min="23" max="23" width="11.7109375" style="66" customWidth="1"/>
    <col min="24" max="24" width="11.5703125" style="66" bestFit="1" customWidth="1"/>
    <col min="25" max="16384" width="9.140625" style="66"/>
  </cols>
  <sheetData>
    <row r="2" spans="1:26" s="70" customFormat="1" ht="75" x14ac:dyDescent="0.25">
      <c r="A2" s="70" t="s">
        <v>65</v>
      </c>
      <c r="B2" s="70" t="s">
        <v>66</v>
      </c>
      <c r="C2" s="70" t="s">
        <v>67</v>
      </c>
      <c r="D2" s="70" t="s">
        <v>78</v>
      </c>
      <c r="E2" s="70" t="s">
        <v>68</v>
      </c>
      <c r="F2" s="70" t="s">
        <v>69</v>
      </c>
      <c r="G2" s="70" t="s">
        <v>70</v>
      </c>
      <c r="H2" s="70" t="s">
        <v>71</v>
      </c>
      <c r="I2" s="70" t="s">
        <v>72</v>
      </c>
      <c r="J2" s="70" t="s">
        <v>77</v>
      </c>
      <c r="K2" s="70" t="s">
        <v>79</v>
      </c>
      <c r="L2" s="70" t="s">
        <v>93</v>
      </c>
      <c r="N2" s="70" t="s">
        <v>74</v>
      </c>
      <c r="O2" s="70" t="s">
        <v>104</v>
      </c>
    </row>
    <row r="3" spans="1:26" x14ac:dyDescent="0.25">
      <c r="A3" s="66">
        <v>1008679</v>
      </c>
      <c r="B3" s="66">
        <v>31</v>
      </c>
      <c r="C3" s="67">
        <v>41122</v>
      </c>
      <c r="D3" s="68">
        <v>13560</v>
      </c>
      <c r="E3" s="66">
        <v>58.8</v>
      </c>
      <c r="F3" s="66">
        <v>40.799999999999997</v>
      </c>
      <c r="G3" s="66">
        <v>845.39</v>
      </c>
      <c r="H3" s="66">
        <v>99180439</v>
      </c>
      <c r="I3" s="66">
        <v>411</v>
      </c>
      <c r="P3" s="48"/>
      <c r="V3" s="66">
        <v>5.5249612773347348E-2</v>
      </c>
      <c r="W3" s="66" t="s">
        <v>80</v>
      </c>
    </row>
    <row r="4" spans="1:26" x14ac:dyDescent="0.25">
      <c r="A4" s="66">
        <v>1008679</v>
      </c>
      <c r="B4" s="66">
        <v>30</v>
      </c>
      <c r="C4" s="67">
        <v>41091</v>
      </c>
      <c r="D4" s="68">
        <v>16360</v>
      </c>
      <c r="E4" s="66">
        <v>58.8</v>
      </c>
      <c r="F4" s="66">
        <v>39.6</v>
      </c>
      <c r="G4" s="66">
        <v>974.51</v>
      </c>
      <c r="H4" s="66">
        <v>99180439</v>
      </c>
      <c r="I4" s="66">
        <v>411</v>
      </c>
      <c r="P4" s="48"/>
      <c r="V4" s="66">
        <v>5.6118649327145942E-2</v>
      </c>
      <c r="W4" s="66" t="s">
        <v>82</v>
      </c>
    </row>
    <row r="5" spans="1:26" x14ac:dyDescent="0.25">
      <c r="A5" s="66">
        <v>1008679</v>
      </c>
      <c r="B5" s="66">
        <v>31</v>
      </c>
      <c r="C5" s="67">
        <v>41061</v>
      </c>
      <c r="D5" s="68">
        <v>19600</v>
      </c>
      <c r="E5" s="66">
        <v>61.6</v>
      </c>
      <c r="F5" s="66">
        <v>39.6</v>
      </c>
      <c r="G5" s="69">
        <v>1130.7</v>
      </c>
      <c r="H5" s="66">
        <v>99180439</v>
      </c>
      <c r="I5" s="66">
        <v>411</v>
      </c>
      <c r="P5" s="48"/>
      <c r="V5" s="66">
        <v>4.8136528583003921E-2</v>
      </c>
      <c r="W5" s="66" t="s">
        <v>83</v>
      </c>
    </row>
    <row r="6" spans="1:26" x14ac:dyDescent="0.25">
      <c r="A6" s="66">
        <v>1008679</v>
      </c>
      <c r="B6" s="66">
        <v>30</v>
      </c>
      <c r="C6" s="67">
        <v>41030</v>
      </c>
      <c r="D6" s="68">
        <v>19760</v>
      </c>
      <c r="E6" s="66">
        <v>68</v>
      </c>
      <c r="F6" s="66">
        <v>47.6</v>
      </c>
      <c r="G6" s="69">
        <v>1141.28</v>
      </c>
      <c r="H6" s="66">
        <v>99180439</v>
      </c>
      <c r="I6" s="66">
        <v>411</v>
      </c>
      <c r="P6" s="48"/>
      <c r="V6" s="66">
        <v>5.1257876452039233E-2</v>
      </c>
      <c r="W6" s="66" t="s">
        <v>84</v>
      </c>
    </row>
    <row r="7" spans="1:26" x14ac:dyDescent="0.25">
      <c r="A7" s="66">
        <v>1008679</v>
      </c>
      <c r="B7" s="66">
        <v>31</v>
      </c>
      <c r="C7" s="67">
        <v>41000</v>
      </c>
      <c r="D7" s="68">
        <v>27560</v>
      </c>
      <c r="E7" s="66">
        <v>75.599999999999994</v>
      </c>
      <c r="F7" s="66">
        <v>42</v>
      </c>
      <c r="G7" s="69">
        <v>1506.32</v>
      </c>
      <c r="H7" s="66">
        <v>99180439</v>
      </c>
      <c r="I7" s="66">
        <v>411</v>
      </c>
      <c r="P7" s="48"/>
      <c r="V7" s="66">
        <v>5.1317586220662993E-2</v>
      </c>
      <c r="W7" s="66" t="s">
        <v>85</v>
      </c>
    </row>
    <row r="8" spans="1:26" x14ac:dyDescent="0.25">
      <c r="A8" s="66">
        <v>1008679</v>
      </c>
      <c r="B8" s="66">
        <v>29</v>
      </c>
      <c r="C8" s="67">
        <v>40969</v>
      </c>
      <c r="D8" s="68">
        <v>28440</v>
      </c>
      <c r="E8" s="66">
        <v>95.2</v>
      </c>
      <c r="F8" s="66">
        <v>52.4</v>
      </c>
      <c r="G8" s="69">
        <v>1594.6</v>
      </c>
      <c r="H8" s="66">
        <v>99180439</v>
      </c>
      <c r="I8" s="66">
        <v>411</v>
      </c>
      <c r="V8" s="66">
        <v>6.7040978637377915E-2</v>
      </c>
      <c r="W8" s="66" t="s">
        <v>86</v>
      </c>
    </row>
    <row r="9" spans="1:26" x14ac:dyDescent="0.25">
      <c r="A9" s="66">
        <v>1008679</v>
      </c>
      <c r="B9" s="66">
        <v>31</v>
      </c>
      <c r="C9" s="67">
        <v>40940</v>
      </c>
      <c r="D9" s="68">
        <v>24960</v>
      </c>
      <c r="E9" s="66">
        <v>73.599999999999994</v>
      </c>
      <c r="F9" s="66">
        <v>40.799999999999997</v>
      </c>
      <c r="G9" s="69">
        <v>1381.62</v>
      </c>
      <c r="H9" s="66">
        <v>99180439</v>
      </c>
      <c r="I9" s="66">
        <v>411</v>
      </c>
      <c r="V9" s="66">
        <v>9.9198538611631498E-2</v>
      </c>
      <c r="W9" s="66" t="s">
        <v>87</v>
      </c>
    </row>
    <row r="10" spans="1:26" ht="15.75" thickBot="1" x14ac:dyDescent="0.3">
      <c r="A10" s="66">
        <v>1008679</v>
      </c>
      <c r="B10" s="66">
        <v>31</v>
      </c>
      <c r="C10" s="67">
        <v>40909</v>
      </c>
      <c r="D10" s="68">
        <v>25720</v>
      </c>
      <c r="E10" s="66">
        <v>76.8</v>
      </c>
      <c r="F10" s="66">
        <v>46</v>
      </c>
      <c r="G10" s="69">
        <v>1428.91</v>
      </c>
      <c r="H10" s="66">
        <v>99180439</v>
      </c>
      <c r="I10" s="66">
        <v>411</v>
      </c>
      <c r="V10" s="66">
        <v>0.16740436130901168</v>
      </c>
      <c r="W10" s="66" t="s">
        <v>88</v>
      </c>
    </row>
    <row r="11" spans="1:26" x14ac:dyDescent="0.25">
      <c r="A11" s="74">
        <v>1008679</v>
      </c>
      <c r="B11" s="80">
        <v>30</v>
      </c>
      <c r="C11" s="52">
        <v>40878</v>
      </c>
      <c r="D11" s="62">
        <v>27720</v>
      </c>
      <c r="E11" s="80">
        <v>83.2</v>
      </c>
      <c r="F11" s="80">
        <v>41.2</v>
      </c>
      <c r="G11" s="58">
        <v>1525.98</v>
      </c>
      <c r="H11" s="80">
        <v>99180439</v>
      </c>
      <c r="I11" s="80">
        <v>411</v>
      </c>
      <c r="J11" s="51">
        <f>D11/$K$11</f>
        <v>9.1376582278481014E-2</v>
      </c>
      <c r="K11" s="62">
        <f>SUM(D11:D23)</f>
        <v>303360</v>
      </c>
      <c r="L11" s="61">
        <v>25.843053411794365</v>
      </c>
      <c r="M11" s="51">
        <f>L11/452</f>
        <v>5.7174896928748595E-2</v>
      </c>
      <c r="N11" s="59">
        <f>D11/L11</f>
        <v>1072.6286696195514</v>
      </c>
      <c r="O11" s="55">
        <f>N11/293.07</f>
        <v>3.6599743051815312</v>
      </c>
      <c r="V11" s="66">
        <v>0.17747001915588426</v>
      </c>
      <c r="W11" s="66" t="s">
        <v>89</v>
      </c>
    </row>
    <row r="12" spans="1:26" x14ac:dyDescent="0.25">
      <c r="A12" s="76">
        <v>1008679</v>
      </c>
      <c r="B12" s="81">
        <v>31</v>
      </c>
      <c r="C12" s="64">
        <v>40848</v>
      </c>
      <c r="D12" s="45">
        <v>24760</v>
      </c>
      <c r="E12" s="81">
        <v>77.2</v>
      </c>
      <c r="F12" s="81">
        <v>39.200000000000003</v>
      </c>
      <c r="G12" s="60">
        <v>1376.67</v>
      </c>
      <c r="H12" s="81">
        <v>99180439</v>
      </c>
      <c r="I12" s="81">
        <v>411</v>
      </c>
      <c r="J12" s="53">
        <f t="shared" ref="J12:J23" si="0">D12/$K$11</f>
        <v>8.1619198312236282E-2</v>
      </c>
      <c r="K12" s="81"/>
      <c r="L12" s="44">
        <v>24.192933699318967</v>
      </c>
      <c r="M12" s="53">
        <f t="shared" ref="M12:M23" si="1">L12/452</f>
        <v>5.35241896002632E-2</v>
      </c>
      <c r="N12" s="63">
        <f t="shared" ref="N12:N23" si="2">D12/L12</f>
        <v>1023.4393359535803</v>
      </c>
      <c r="O12" s="84">
        <f t="shared" ref="O12:O23" si="3">N12/293.07</f>
        <v>3.4921327189872056</v>
      </c>
      <c r="V12" s="66">
        <v>0.1161067624008834</v>
      </c>
      <c r="W12" s="66" t="s">
        <v>90</v>
      </c>
    </row>
    <row r="13" spans="1:26" x14ac:dyDescent="0.25">
      <c r="A13" s="76">
        <v>1008679</v>
      </c>
      <c r="B13" s="81">
        <v>30</v>
      </c>
      <c r="C13" s="64">
        <v>40817</v>
      </c>
      <c r="D13" s="45">
        <v>15360</v>
      </c>
      <c r="E13" s="81">
        <v>66.8</v>
      </c>
      <c r="F13" s="81">
        <v>44.8</v>
      </c>
      <c r="G13" s="81">
        <v>933.07</v>
      </c>
      <c r="H13" s="81">
        <v>99180439</v>
      </c>
      <c r="I13" s="81">
        <v>411</v>
      </c>
      <c r="J13" s="53">
        <f t="shared" si="0"/>
        <v>5.0632911392405063E-2</v>
      </c>
      <c r="K13" s="81"/>
      <c r="L13" s="44">
        <v>52.480256605199294</v>
      </c>
      <c r="M13" s="53">
        <f t="shared" si="1"/>
        <v>0.1161067624008834</v>
      </c>
      <c r="N13" s="63">
        <f t="shared" si="2"/>
        <v>292.68149573945232</v>
      </c>
      <c r="O13" s="84">
        <f t="shared" si="3"/>
        <v>0.99867436359727135</v>
      </c>
      <c r="V13" s="66">
        <v>5.35241896002632E-2</v>
      </c>
      <c r="W13" s="66" t="s">
        <v>91</v>
      </c>
    </row>
    <row r="14" spans="1:26" x14ac:dyDescent="0.25">
      <c r="A14" s="76">
        <v>1008679</v>
      </c>
      <c r="B14" s="81">
        <v>31</v>
      </c>
      <c r="C14" s="64">
        <v>40787</v>
      </c>
      <c r="D14" s="45">
        <v>15160</v>
      </c>
      <c r="E14" s="81">
        <v>61.2</v>
      </c>
      <c r="F14" s="81">
        <v>40.799999999999997</v>
      </c>
      <c r="G14" s="81">
        <v>908.89</v>
      </c>
      <c r="H14" s="81">
        <v>99180439</v>
      </c>
      <c r="I14" s="81">
        <v>411</v>
      </c>
      <c r="J14" s="85">
        <f t="shared" si="0"/>
        <v>4.9973628691983123E-2</v>
      </c>
      <c r="K14" s="86"/>
      <c r="L14" s="87">
        <v>80.216448658459683</v>
      </c>
      <c r="M14" s="53">
        <f t="shared" si="1"/>
        <v>0.17747001915588426</v>
      </c>
      <c r="N14" s="63">
        <f t="shared" si="2"/>
        <v>188.98867069704431</v>
      </c>
      <c r="O14" s="84">
        <f t="shared" si="3"/>
        <v>0.64485846622665</v>
      </c>
      <c r="P14" s="72">
        <f>SUM(J14:J17)</f>
        <v>0.23813291139240508</v>
      </c>
      <c r="Q14" s="71" t="s">
        <v>92</v>
      </c>
      <c r="R14" s="71"/>
      <c r="S14" s="71"/>
      <c r="T14" s="71"/>
      <c r="V14" s="66">
        <v>5.7174896928748595E-2</v>
      </c>
      <c r="W14" s="66" t="s">
        <v>81</v>
      </c>
    </row>
    <row r="15" spans="1:26" ht="15.75" thickBot="1" x14ac:dyDescent="0.3">
      <c r="A15" s="76">
        <v>1008679</v>
      </c>
      <c r="B15" s="81">
        <v>31</v>
      </c>
      <c r="C15" s="64">
        <v>40756</v>
      </c>
      <c r="D15" s="45">
        <v>16360</v>
      </c>
      <c r="E15" s="81">
        <v>66</v>
      </c>
      <c r="F15" s="81">
        <v>44.8</v>
      </c>
      <c r="G15" s="81">
        <v>977.69</v>
      </c>
      <c r="H15" s="81">
        <v>99180439</v>
      </c>
      <c r="I15" s="81">
        <v>411</v>
      </c>
      <c r="J15" s="85">
        <f t="shared" si="0"/>
        <v>5.3929324894514769E-2</v>
      </c>
      <c r="K15" s="81"/>
      <c r="L15" s="87">
        <v>75.666771311673273</v>
      </c>
      <c r="M15" s="53">
        <f t="shared" si="1"/>
        <v>0.16740436130901168</v>
      </c>
      <c r="N15" s="63">
        <f t="shared" si="2"/>
        <v>216.21115473016235</v>
      </c>
      <c r="O15" s="84">
        <f t="shared" si="3"/>
        <v>0.73774577653858242</v>
      </c>
      <c r="P15" s="46">
        <f>SUM(M14:M17)</f>
        <v>0.51111389771390536</v>
      </c>
      <c r="Q15" s="73" t="s">
        <v>94</v>
      </c>
      <c r="R15" s="49"/>
      <c r="S15" s="49"/>
      <c r="T15" s="49"/>
      <c r="U15" s="49"/>
      <c r="X15" s="81"/>
      <c r="Y15" s="81"/>
      <c r="Z15" s="81"/>
    </row>
    <row r="16" spans="1:26" ht="15.75" thickBot="1" x14ac:dyDescent="0.3">
      <c r="A16" s="76">
        <v>1008679</v>
      </c>
      <c r="B16" s="81">
        <v>30</v>
      </c>
      <c r="C16" s="64">
        <v>40725</v>
      </c>
      <c r="D16" s="45">
        <v>18920</v>
      </c>
      <c r="E16" s="81">
        <v>68.8</v>
      </c>
      <c r="F16" s="81">
        <v>46</v>
      </c>
      <c r="G16" s="60">
        <v>1101.95</v>
      </c>
      <c r="H16" s="81">
        <v>99180439</v>
      </c>
      <c r="I16" s="81">
        <v>411</v>
      </c>
      <c r="J16" s="85">
        <f t="shared" si="0"/>
        <v>6.2368143459915613E-2</v>
      </c>
      <c r="K16" s="81"/>
      <c r="L16" s="87">
        <v>44.837739452457434</v>
      </c>
      <c r="M16" s="53">
        <f t="shared" si="1"/>
        <v>9.9198538611631498E-2</v>
      </c>
      <c r="N16" s="63">
        <f t="shared" si="2"/>
        <v>421.96596507862188</v>
      </c>
      <c r="O16" s="84">
        <f t="shared" si="3"/>
        <v>1.4398128947985871</v>
      </c>
      <c r="R16" s="74" t="s">
        <v>73</v>
      </c>
      <c r="S16" s="80"/>
      <c r="T16" s="80"/>
      <c r="U16" s="75"/>
      <c r="X16" s="74" t="s">
        <v>95</v>
      </c>
      <c r="Y16" s="80"/>
      <c r="Z16" s="75"/>
    </row>
    <row r="17" spans="1:26" x14ac:dyDescent="0.25">
      <c r="A17" s="76">
        <v>1008679</v>
      </c>
      <c r="B17" s="81">
        <v>31</v>
      </c>
      <c r="C17" s="64">
        <v>40695</v>
      </c>
      <c r="D17" s="45">
        <v>21800</v>
      </c>
      <c r="E17" s="81">
        <v>68.8</v>
      </c>
      <c r="F17" s="81">
        <v>38</v>
      </c>
      <c r="G17" s="60">
        <v>1224.17</v>
      </c>
      <c r="H17" s="81">
        <v>99180439</v>
      </c>
      <c r="I17" s="81">
        <v>411</v>
      </c>
      <c r="J17" s="85">
        <f t="shared" si="0"/>
        <v>7.1861814345991565E-2</v>
      </c>
      <c r="K17" s="81"/>
      <c r="L17" s="87">
        <v>30.302522344094818</v>
      </c>
      <c r="M17" s="53">
        <f t="shared" si="1"/>
        <v>6.7040978637377915E-2</v>
      </c>
      <c r="N17" s="63">
        <f t="shared" si="2"/>
        <v>719.41205924886515</v>
      </c>
      <c r="O17" s="84">
        <f t="shared" si="3"/>
        <v>2.4547448024324057</v>
      </c>
      <c r="R17" s="83">
        <f>K11</f>
        <v>303360</v>
      </c>
      <c r="S17" s="81" t="s">
        <v>47</v>
      </c>
      <c r="T17" s="81"/>
      <c r="U17" s="81"/>
      <c r="V17" s="74"/>
      <c r="W17" s="75"/>
      <c r="X17" s="83">
        <f>SUM(D14:D17)</f>
        <v>72240</v>
      </c>
      <c r="Y17" s="81" t="s">
        <v>99</v>
      </c>
      <c r="Z17" s="77"/>
    </row>
    <row r="18" spans="1:26" x14ac:dyDescent="0.25">
      <c r="A18" s="76">
        <v>1008679</v>
      </c>
      <c r="B18" s="81">
        <v>30</v>
      </c>
      <c r="C18" s="64">
        <v>40664</v>
      </c>
      <c r="D18" s="45">
        <v>24840</v>
      </c>
      <c r="E18" s="81">
        <v>72.400000000000006</v>
      </c>
      <c r="F18" s="81">
        <v>36</v>
      </c>
      <c r="G18" s="60">
        <v>1365.6</v>
      </c>
      <c r="H18" s="81">
        <v>99180439</v>
      </c>
      <c r="I18" s="81">
        <v>411</v>
      </c>
      <c r="J18" s="53">
        <f t="shared" si="0"/>
        <v>8.1882911392405069E-2</v>
      </c>
      <c r="K18" s="81"/>
      <c r="L18" s="44">
        <v>23.195548971739672</v>
      </c>
      <c r="M18" s="53">
        <f t="shared" si="1"/>
        <v>5.1317586220662993E-2</v>
      </c>
      <c r="N18" s="63">
        <f t="shared" si="2"/>
        <v>1070.8951113967532</v>
      </c>
      <c r="O18" s="84">
        <f t="shared" si="3"/>
        <v>3.6540591373963669</v>
      </c>
      <c r="R18" s="76">
        <v>452</v>
      </c>
      <c r="S18" s="81" t="s">
        <v>101</v>
      </c>
      <c r="T18" s="81"/>
      <c r="U18" s="81"/>
      <c r="V18" s="76"/>
      <c r="W18" s="77"/>
      <c r="X18" s="50">
        <f>SUM(L14:L17)</f>
        <v>231.02348176668522</v>
      </c>
      <c r="Y18" s="81" t="s">
        <v>100</v>
      </c>
      <c r="Z18" s="77"/>
    </row>
    <row r="19" spans="1:26" x14ac:dyDescent="0.25">
      <c r="A19" s="76">
        <v>1008679</v>
      </c>
      <c r="B19" s="81">
        <v>30</v>
      </c>
      <c r="C19" s="64">
        <v>40634</v>
      </c>
      <c r="D19" s="45">
        <v>32800</v>
      </c>
      <c r="E19" s="81">
        <v>88.08</v>
      </c>
      <c r="F19" s="81">
        <v>42.8</v>
      </c>
      <c r="G19" s="60">
        <v>1767.87</v>
      </c>
      <c r="H19" s="81">
        <v>99180439</v>
      </c>
      <c r="I19" s="81">
        <v>411</v>
      </c>
      <c r="J19" s="53">
        <f t="shared" si="0"/>
        <v>0.10812236286919831</v>
      </c>
      <c r="K19" s="81"/>
      <c r="L19" s="44">
        <v>23.168560156321732</v>
      </c>
      <c r="M19" s="53">
        <f t="shared" si="1"/>
        <v>5.1257876452039226E-2</v>
      </c>
      <c r="N19" s="63">
        <f t="shared" si="2"/>
        <v>1415.7116272523415</v>
      </c>
      <c r="O19" s="84">
        <f t="shared" si="3"/>
        <v>4.8306262232652317</v>
      </c>
      <c r="R19" s="47">
        <f>R17/R18</f>
        <v>671.15044247787614</v>
      </c>
      <c r="S19" s="81" t="s">
        <v>74</v>
      </c>
      <c r="T19" s="81"/>
      <c r="U19" s="81"/>
      <c r="V19" s="65"/>
      <c r="W19" s="77"/>
      <c r="X19" s="56">
        <f>X17/X18</f>
        <v>312.69548639629835</v>
      </c>
      <c r="Y19" s="81" t="s">
        <v>74</v>
      </c>
      <c r="Z19" s="77"/>
    </row>
    <row r="20" spans="1:26" x14ac:dyDescent="0.25">
      <c r="A20" s="76">
        <v>1008679</v>
      </c>
      <c r="B20" s="81">
        <v>0</v>
      </c>
      <c r="C20" s="64">
        <v>40603</v>
      </c>
      <c r="D20" s="81"/>
      <c r="E20" s="81">
        <v>80</v>
      </c>
      <c r="F20" s="81">
        <v>34.4</v>
      </c>
      <c r="G20" s="60">
        <v>1763.27</v>
      </c>
      <c r="H20" s="81">
        <v>99180439</v>
      </c>
      <c r="I20" s="81">
        <v>411</v>
      </c>
      <c r="J20" s="53">
        <f t="shared" si="0"/>
        <v>0</v>
      </c>
      <c r="K20" s="81"/>
      <c r="L20" s="44"/>
      <c r="M20" s="53"/>
      <c r="N20" s="63"/>
      <c r="O20" s="84"/>
      <c r="R20" s="76">
        <v>45</v>
      </c>
      <c r="S20" s="81" t="s">
        <v>98</v>
      </c>
      <c r="T20" s="81"/>
      <c r="U20" s="81"/>
      <c r="V20" s="76" t="s">
        <v>96</v>
      </c>
      <c r="W20" s="77"/>
      <c r="X20" s="76">
        <v>45</v>
      </c>
      <c r="Y20" s="81" t="s">
        <v>75</v>
      </c>
      <c r="Z20" s="77"/>
    </row>
    <row r="21" spans="1:26" ht="15.75" thickBot="1" x14ac:dyDescent="0.3">
      <c r="A21" s="76">
        <v>1008679</v>
      </c>
      <c r="B21" s="81">
        <v>30</v>
      </c>
      <c r="C21" s="64">
        <v>40603</v>
      </c>
      <c r="D21" s="45">
        <v>33240</v>
      </c>
      <c r="E21" s="81">
        <v>0</v>
      </c>
      <c r="F21" s="81">
        <v>0</v>
      </c>
      <c r="G21" s="81">
        <v>0</v>
      </c>
      <c r="H21" s="81">
        <v>99318103</v>
      </c>
      <c r="I21" s="81">
        <v>411</v>
      </c>
      <c r="J21" s="53">
        <f t="shared" si="0"/>
        <v>0.10957278481012658</v>
      </c>
      <c r="K21" s="81"/>
      <c r="L21" s="44">
        <v>21.757710919517773</v>
      </c>
      <c r="M21" s="53">
        <f t="shared" si="1"/>
        <v>4.8136528583003921E-2</v>
      </c>
      <c r="N21" s="63">
        <f t="shared" si="2"/>
        <v>1527.7342420328798</v>
      </c>
      <c r="O21" s="84">
        <f t="shared" si="3"/>
        <v>5.2128646467836353</v>
      </c>
      <c r="R21" s="57">
        <f>R19*R20</f>
        <v>30201.769911504427</v>
      </c>
      <c r="S21" s="82" t="s">
        <v>76</v>
      </c>
      <c r="T21" s="82"/>
      <c r="U21" s="82"/>
      <c r="V21" s="78" t="s">
        <v>97</v>
      </c>
      <c r="W21" s="79"/>
      <c r="X21" s="57">
        <f>X19*X20</f>
        <v>14071.296887833425</v>
      </c>
      <c r="Y21" s="82" t="s">
        <v>76</v>
      </c>
      <c r="Z21" s="79"/>
    </row>
    <row r="22" spans="1:26" x14ac:dyDescent="0.25">
      <c r="A22" s="76">
        <v>1008679</v>
      </c>
      <c r="B22" s="81">
        <v>31</v>
      </c>
      <c r="C22" s="64">
        <v>40575</v>
      </c>
      <c r="D22" s="45">
        <v>35120</v>
      </c>
      <c r="E22" s="81">
        <v>88.8</v>
      </c>
      <c r="F22" s="81">
        <v>44.4</v>
      </c>
      <c r="G22" s="60">
        <v>1877.94</v>
      </c>
      <c r="H22" s="81">
        <v>99318103</v>
      </c>
      <c r="I22" s="81">
        <v>411</v>
      </c>
      <c r="J22" s="53">
        <f t="shared" si="0"/>
        <v>0.11577004219409283</v>
      </c>
      <c r="K22" s="81"/>
      <c r="L22" s="44">
        <v>25.365629495869968</v>
      </c>
      <c r="M22" s="53">
        <f t="shared" si="1"/>
        <v>5.6118649327145949E-2</v>
      </c>
      <c r="N22" s="63">
        <f t="shared" si="2"/>
        <v>1384.5506970650281</v>
      </c>
      <c r="O22" s="84">
        <f t="shared" si="3"/>
        <v>4.7243003277886793</v>
      </c>
      <c r="X22" s="30">
        <f>X19*452</f>
        <v>141338.35985112685</v>
      </c>
      <c r="Y22" s="54" t="s">
        <v>102</v>
      </c>
    </row>
    <row r="23" spans="1:26" ht="15.75" thickBot="1" x14ac:dyDescent="0.3">
      <c r="A23" s="78">
        <v>1008679</v>
      </c>
      <c r="B23" s="82">
        <v>32</v>
      </c>
      <c r="C23" s="88">
        <v>40544</v>
      </c>
      <c r="D23" s="89">
        <v>37280</v>
      </c>
      <c r="E23" s="82">
        <v>87.6</v>
      </c>
      <c r="F23" s="82">
        <v>44</v>
      </c>
      <c r="G23" s="90">
        <v>1974.75</v>
      </c>
      <c r="H23" s="82">
        <v>99318103</v>
      </c>
      <c r="I23" s="82">
        <v>411</v>
      </c>
      <c r="J23" s="91">
        <f t="shared" si="0"/>
        <v>0.12289029535864979</v>
      </c>
      <c r="K23" s="82"/>
      <c r="L23" s="92">
        <v>24.972824973553003</v>
      </c>
      <c r="M23" s="91">
        <f t="shared" si="1"/>
        <v>5.5249612773347348E-2</v>
      </c>
      <c r="N23" s="93">
        <f t="shared" si="2"/>
        <v>1492.8226998539683</v>
      </c>
      <c r="O23" s="94">
        <f t="shared" si="3"/>
        <v>5.0937410852491496</v>
      </c>
      <c r="X23" s="30">
        <f>R17-X22</f>
        <v>162021.64014887315</v>
      </c>
      <c r="Y23" s="54" t="s">
        <v>103</v>
      </c>
    </row>
    <row r="24" spans="1:26" x14ac:dyDescent="0.25">
      <c r="A24" s="66">
        <v>1008679</v>
      </c>
      <c r="B24" s="66">
        <v>30</v>
      </c>
      <c r="C24" s="67">
        <v>40513</v>
      </c>
      <c r="D24" s="68">
        <v>31880</v>
      </c>
      <c r="E24" s="66">
        <v>90</v>
      </c>
      <c r="F24" s="66">
        <v>41.6</v>
      </c>
      <c r="G24" s="69">
        <v>1727.3</v>
      </c>
      <c r="H24" s="66">
        <v>99318103</v>
      </c>
      <c r="I24" s="66">
        <v>411</v>
      </c>
      <c r="J24" s="29">
        <f>D24/$K$24</f>
        <v>9.7088561335119991E-2</v>
      </c>
      <c r="K24" s="68">
        <f>SUM(D24:D35)</f>
        <v>328360</v>
      </c>
      <c r="L24" s="68"/>
      <c r="M24" s="68"/>
      <c r="N24" s="68"/>
      <c r="O24" s="68"/>
    </row>
    <row r="25" spans="1:26" x14ac:dyDescent="0.25">
      <c r="A25" s="66">
        <v>1008679</v>
      </c>
      <c r="B25" s="66">
        <v>32</v>
      </c>
      <c r="C25" s="67">
        <v>40483</v>
      </c>
      <c r="D25" s="68">
        <v>28120</v>
      </c>
      <c r="E25" s="66">
        <v>79.599999999999994</v>
      </c>
      <c r="F25" s="66">
        <v>45.2</v>
      </c>
      <c r="G25" s="69">
        <v>1540.88</v>
      </c>
      <c r="H25" s="66">
        <v>99318103</v>
      </c>
      <c r="I25" s="66">
        <v>411</v>
      </c>
      <c r="J25" s="29">
        <f t="shared" ref="J25:J35" si="4">D25/$K$24</f>
        <v>8.5637714703374349E-2</v>
      </c>
    </row>
    <row r="26" spans="1:26" x14ac:dyDescent="0.25">
      <c r="A26" s="66">
        <v>1008679</v>
      </c>
      <c r="B26" s="66">
        <v>29</v>
      </c>
      <c r="C26" s="67">
        <v>40452</v>
      </c>
      <c r="D26" s="68">
        <v>19040</v>
      </c>
      <c r="E26" s="66">
        <v>66.400000000000006</v>
      </c>
      <c r="F26" s="66">
        <v>44</v>
      </c>
      <c r="G26" s="69">
        <v>1098.5999999999999</v>
      </c>
      <c r="H26" s="66">
        <v>99318103</v>
      </c>
      <c r="I26" s="66">
        <v>411</v>
      </c>
      <c r="J26" s="29">
        <f t="shared" si="4"/>
        <v>5.7985138262882201E-2</v>
      </c>
    </row>
    <row r="27" spans="1:26" x14ac:dyDescent="0.25">
      <c r="A27" s="66">
        <v>1008679</v>
      </c>
      <c r="B27" s="66">
        <v>31</v>
      </c>
      <c r="C27" s="67">
        <v>40422</v>
      </c>
      <c r="D27" s="68">
        <v>15160</v>
      </c>
      <c r="E27" s="66">
        <v>62.8</v>
      </c>
      <c r="F27" s="66">
        <v>42</v>
      </c>
      <c r="G27" s="66">
        <v>911.23</v>
      </c>
      <c r="H27" s="66">
        <v>99318103</v>
      </c>
      <c r="I27" s="66">
        <v>411</v>
      </c>
      <c r="J27" s="29">
        <f t="shared" si="4"/>
        <v>4.6168839079059568E-2</v>
      </c>
      <c r="P27" s="72">
        <f>SUM(J27:J30)</f>
        <v>0.2391277865757096</v>
      </c>
    </row>
    <row r="28" spans="1:26" x14ac:dyDescent="0.25">
      <c r="A28" s="66">
        <v>1008679</v>
      </c>
      <c r="B28" s="66">
        <v>31</v>
      </c>
      <c r="C28" s="67">
        <v>40391</v>
      </c>
      <c r="D28" s="68">
        <v>16040</v>
      </c>
      <c r="E28" s="66">
        <v>54.4</v>
      </c>
      <c r="F28" s="66">
        <v>37.6</v>
      </c>
      <c r="G28" s="66">
        <v>931.49</v>
      </c>
      <c r="H28" s="66">
        <v>99318103</v>
      </c>
      <c r="I28" s="66">
        <v>411</v>
      </c>
      <c r="J28" s="29">
        <f t="shared" si="4"/>
        <v>4.8848824460957486E-2</v>
      </c>
    </row>
    <row r="29" spans="1:26" x14ac:dyDescent="0.25">
      <c r="A29" s="66">
        <v>1008679</v>
      </c>
      <c r="B29" s="66">
        <v>31</v>
      </c>
      <c r="C29" s="67">
        <v>40360</v>
      </c>
      <c r="D29" s="68">
        <v>19400</v>
      </c>
      <c r="E29" s="66">
        <v>62</v>
      </c>
      <c r="F29" s="66">
        <v>35.6</v>
      </c>
      <c r="G29" s="69">
        <v>1096.71</v>
      </c>
      <c r="H29" s="66">
        <v>99318103</v>
      </c>
      <c r="I29" s="66">
        <v>411</v>
      </c>
      <c r="J29" s="29">
        <f t="shared" si="4"/>
        <v>5.9081495919113165E-2</v>
      </c>
    </row>
    <row r="30" spans="1:26" x14ac:dyDescent="0.25">
      <c r="A30" s="66">
        <v>1008679</v>
      </c>
      <c r="B30" s="66">
        <v>29</v>
      </c>
      <c r="C30" s="67">
        <v>40330</v>
      </c>
      <c r="D30" s="68">
        <v>27920</v>
      </c>
      <c r="E30" s="66">
        <v>77.2</v>
      </c>
      <c r="F30" s="66">
        <v>39.200000000000003</v>
      </c>
      <c r="G30" s="69">
        <v>1519.78</v>
      </c>
      <c r="H30" s="66">
        <v>99318103</v>
      </c>
      <c r="I30" s="66">
        <v>411</v>
      </c>
      <c r="J30" s="29">
        <f t="shared" si="4"/>
        <v>8.5028627116579367E-2</v>
      </c>
    </row>
    <row r="31" spans="1:26" x14ac:dyDescent="0.25">
      <c r="A31" s="66">
        <v>1008679</v>
      </c>
      <c r="B31" s="66">
        <v>31</v>
      </c>
      <c r="C31" s="67">
        <v>40299</v>
      </c>
      <c r="D31" s="68">
        <v>31480</v>
      </c>
      <c r="E31" s="66">
        <v>84.8</v>
      </c>
      <c r="F31" s="66">
        <v>43.2</v>
      </c>
      <c r="G31" s="69">
        <v>1701.95</v>
      </c>
      <c r="H31" s="66">
        <v>99318103</v>
      </c>
      <c r="I31" s="66">
        <v>411</v>
      </c>
      <c r="J31" s="29">
        <f t="shared" si="4"/>
        <v>9.5870386161530027E-2</v>
      </c>
    </row>
    <row r="32" spans="1:26" x14ac:dyDescent="0.25">
      <c r="A32" s="66">
        <v>1008679</v>
      </c>
      <c r="B32" s="66">
        <v>31</v>
      </c>
      <c r="C32" s="67">
        <v>40269</v>
      </c>
      <c r="D32" s="68">
        <v>34240</v>
      </c>
      <c r="E32" s="66">
        <v>94</v>
      </c>
      <c r="F32" s="66">
        <v>46</v>
      </c>
      <c r="G32" s="69">
        <v>1963.48</v>
      </c>
      <c r="H32" s="66">
        <v>99318103</v>
      </c>
      <c r="I32" s="66">
        <v>411</v>
      </c>
      <c r="J32" s="29">
        <f t="shared" si="4"/>
        <v>0.10427579485930076</v>
      </c>
    </row>
    <row r="33" spans="1:16" x14ac:dyDescent="0.25">
      <c r="A33" s="66">
        <v>1008679</v>
      </c>
      <c r="B33" s="66">
        <v>27</v>
      </c>
      <c r="C33" s="67">
        <v>40238</v>
      </c>
      <c r="D33" s="68">
        <v>26240</v>
      </c>
      <c r="E33" s="66">
        <v>91.6</v>
      </c>
      <c r="F33" s="66">
        <v>47.2</v>
      </c>
      <c r="G33" s="69">
        <v>1586.9</v>
      </c>
      <c r="H33" s="66">
        <v>99318103</v>
      </c>
      <c r="I33" s="66">
        <v>411</v>
      </c>
      <c r="J33" s="29">
        <f t="shared" si="4"/>
        <v>7.9912291387501527E-2</v>
      </c>
    </row>
    <row r="34" spans="1:16" x14ac:dyDescent="0.25">
      <c r="A34" s="66">
        <v>1008679</v>
      </c>
      <c r="B34" s="66">
        <v>30</v>
      </c>
      <c r="C34" s="67">
        <v>40210</v>
      </c>
      <c r="D34" s="68">
        <v>36480</v>
      </c>
      <c r="E34" s="66">
        <v>99.6</v>
      </c>
      <c r="F34" s="66">
        <v>47.2</v>
      </c>
      <c r="G34" s="69">
        <v>2083.48</v>
      </c>
      <c r="H34" s="66">
        <v>99318103</v>
      </c>
      <c r="I34" s="66">
        <v>411</v>
      </c>
      <c r="J34" s="29">
        <f t="shared" si="4"/>
        <v>0.11109757583140456</v>
      </c>
    </row>
    <row r="35" spans="1:16" x14ac:dyDescent="0.25">
      <c r="A35" s="66">
        <v>1008679</v>
      </c>
      <c r="B35" s="66">
        <v>33</v>
      </c>
      <c r="C35" s="67">
        <v>40179</v>
      </c>
      <c r="D35" s="68">
        <v>42360</v>
      </c>
      <c r="E35" s="66">
        <v>101.6</v>
      </c>
      <c r="F35" s="66">
        <v>47.2</v>
      </c>
      <c r="G35" s="69">
        <v>2362.0100000000002</v>
      </c>
      <c r="H35" s="66">
        <v>99318103</v>
      </c>
      <c r="I35" s="66">
        <v>411</v>
      </c>
      <c r="J35" s="29">
        <f t="shared" si="4"/>
        <v>0.12900475088317701</v>
      </c>
    </row>
    <row r="36" spans="1:16" x14ac:dyDescent="0.25">
      <c r="A36" s="66">
        <v>1008679</v>
      </c>
      <c r="B36" s="66">
        <v>30</v>
      </c>
      <c r="C36" s="67">
        <v>40148</v>
      </c>
      <c r="D36" s="68">
        <v>36840</v>
      </c>
      <c r="E36" s="66">
        <v>99.2</v>
      </c>
      <c r="F36" s="66">
        <v>48.4</v>
      </c>
      <c r="G36" s="69">
        <v>2100.7600000000002</v>
      </c>
      <c r="H36" s="66">
        <v>99318103</v>
      </c>
      <c r="I36" s="66">
        <v>411</v>
      </c>
      <c r="J36" s="29">
        <f>D36/$K$36</f>
        <v>0.11880804953560371</v>
      </c>
      <c r="K36" s="68">
        <f>SUM(D36:D47)</f>
        <v>310080</v>
      </c>
      <c r="L36" s="68"/>
      <c r="M36" s="68"/>
      <c r="N36" s="68"/>
      <c r="O36" s="68"/>
    </row>
    <row r="37" spans="1:16" x14ac:dyDescent="0.25">
      <c r="A37" s="66">
        <v>1008679</v>
      </c>
      <c r="B37" s="66">
        <v>31</v>
      </c>
      <c r="C37" s="67">
        <v>40118</v>
      </c>
      <c r="D37" s="68">
        <v>31680</v>
      </c>
      <c r="E37" s="66">
        <v>96.4</v>
      </c>
      <c r="F37" s="66">
        <v>53.2</v>
      </c>
      <c r="G37" s="69">
        <v>1859.86</v>
      </c>
      <c r="H37" s="66">
        <v>99318103</v>
      </c>
      <c r="I37" s="66">
        <v>411</v>
      </c>
      <c r="J37" s="29">
        <f t="shared" ref="J37:J47" si="5">D37/$K$36</f>
        <v>0.1021671826625387</v>
      </c>
    </row>
    <row r="38" spans="1:16" x14ac:dyDescent="0.25">
      <c r="A38" s="66">
        <v>1008679</v>
      </c>
      <c r="B38" s="66">
        <v>30</v>
      </c>
      <c r="C38" s="67">
        <v>40087</v>
      </c>
      <c r="D38" s="68">
        <v>20600</v>
      </c>
      <c r="E38" s="66">
        <v>79.599999999999994</v>
      </c>
      <c r="F38" s="66">
        <v>42</v>
      </c>
      <c r="G38" s="69">
        <v>1287.29</v>
      </c>
      <c r="H38" s="66">
        <v>99318103</v>
      </c>
      <c r="I38" s="66">
        <v>411</v>
      </c>
      <c r="J38" s="29">
        <f t="shared" si="5"/>
        <v>6.6434468524251805E-2</v>
      </c>
    </row>
    <row r="39" spans="1:16" x14ac:dyDescent="0.25">
      <c r="A39" s="66">
        <v>1008679</v>
      </c>
      <c r="B39" s="66">
        <v>30</v>
      </c>
      <c r="C39" s="67">
        <v>40057</v>
      </c>
      <c r="D39" s="68">
        <v>15520</v>
      </c>
      <c r="E39" s="66">
        <v>62.4</v>
      </c>
      <c r="F39" s="66">
        <v>41.6</v>
      </c>
      <c r="G39" s="69">
        <v>1006.66</v>
      </c>
      <c r="H39" s="66">
        <v>99318103</v>
      </c>
      <c r="I39" s="66">
        <v>411</v>
      </c>
      <c r="J39" s="29">
        <f t="shared" si="5"/>
        <v>5.0051599587203302E-2</v>
      </c>
      <c r="P39" s="72">
        <f>SUM(J39:J42)</f>
        <v>0.21194530443756449</v>
      </c>
    </row>
    <row r="40" spans="1:16" x14ac:dyDescent="0.25">
      <c r="A40" s="66">
        <v>1008679</v>
      </c>
      <c r="B40" s="66">
        <v>32</v>
      </c>
      <c r="C40" s="67">
        <v>40026</v>
      </c>
      <c r="D40" s="68">
        <v>15920</v>
      </c>
      <c r="E40" s="66">
        <v>65.2</v>
      </c>
      <c r="F40" s="66">
        <v>43.6</v>
      </c>
      <c r="G40" s="69">
        <v>1034.98</v>
      </c>
      <c r="H40" s="66">
        <v>99318103</v>
      </c>
      <c r="I40" s="66">
        <v>411</v>
      </c>
      <c r="J40" s="29">
        <f t="shared" si="5"/>
        <v>5.134158926728586E-2</v>
      </c>
    </row>
    <row r="41" spans="1:16" x14ac:dyDescent="0.25">
      <c r="A41" s="66">
        <v>1008679</v>
      </c>
      <c r="B41" s="66">
        <v>29</v>
      </c>
      <c r="C41" s="67">
        <v>39995</v>
      </c>
      <c r="D41" s="68">
        <v>14960</v>
      </c>
      <c r="E41" s="66">
        <v>60.8</v>
      </c>
      <c r="F41" s="66">
        <v>38.4</v>
      </c>
      <c r="G41" s="66">
        <v>972.4</v>
      </c>
      <c r="H41" s="66">
        <v>99318103</v>
      </c>
      <c r="I41" s="66">
        <v>411</v>
      </c>
      <c r="J41" s="29">
        <f t="shared" si="5"/>
        <v>4.8245614035087717E-2</v>
      </c>
    </row>
    <row r="42" spans="1:16" x14ac:dyDescent="0.25">
      <c r="A42" s="66">
        <v>1008679</v>
      </c>
      <c r="B42" s="66">
        <v>30</v>
      </c>
      <c r="C42" s="67">
        <v>39965</v>
      </c>
      <c r="D42" s="68">
        <v>19320</v>
      </c>
      <c r="E42" s="66">
        <v>79.2</v>
      </c>
      <c r="F42" s="66">
        <v>43.6</v>
      </c>
      <c r="G42" s="69">
        <v>1228.82</v>
      </c>
      <c r="H42" s="66">
        <v>99318103</v>
      </c>
      <c r="I42" s="66">
        <v>411</v>
      </c>
      <c r="J42" s="29">
        <f t="shared" si="5"/>
        <v>6.2306501547987614E-2</v>
      </c>
    </row>
    <row r="43" spans="1:16" x14ac:dyDescent="0.25">
      <c r="A43" s="66">
        <v>1008679</v>
      </c>
      <c r="B43" s="66">
        <v>32</v>
      </c>
      <c r="C43" s="67">
        <v>39934</v>
      </c>
      <c r="D43" s="68">
        <v>28200</v>
      </c>
      <c r="E43" s="66">
        <v>84</v>
      </c>
      <c r="F43" s="66">
        <v>44.8</v>
      </c>
      <c r="G43" s="69">
        <v>1655.54</v>
      </c>
      <c r="H43" s="66">
        <v>99318103</v>
      </c>
      <c r="I43" s="66">
        <v>411</v>
      </c>
      <c r="J43" s="29">
        <f t="shared" si="5"/>
        <v>9.0944272445820429E-2</v>
      </c>
    </row>
    <row r="44" spans="1:16" x14ac:dyDescent="0.25">
      <c r="A44" s="66">
        <v>1008679</v>
      </c>
      <c r="B44" s="66">
        <v>31</v>
      </c>
      <c r="C44" s="67">
        <v>39904</v>
      </c>
      <c r="D44" s="68">
        <v>31200</v>
      </c>
      <c r="E44" s="66">
        <v>89.6</v>
      </c>
      <c r="F44" s="66">
        <v>44.8</v>
      </c>
      <c r="G44" s="69">
        <v>1809.34</v>
      </c>
      <c r="H44" s="66">
        <v>99318103</v>
      </c>
      <c r="I44" s="66">
        <v>411</v>
      </c>
      <c r="J44" s="29">
        <f t="shared" si="5"/>
        <v>0.10061919504643962</v>
      </c>
    </row>
    <row r="45" spans="1:16" x14ac:dyDescent="0.25">
      <c r="A45" s="66">
        <v>1008679</v>
      </c>
      <c r="B45" s="66">
        <v>27</v>
      </c>
      <c r="C45" s="67">
        <v>39873</v>
      </c>
      <c r="D45" s="68">
        <v>29840</v>
      </c>
      <c r="E45" s="66">
        <v>90</v>
      </c>
      <c r="F45" s="66">
        <v>44.4</v>
      </c>
      <c r="G45" s="69">
        <v>1746.61</v>
      </c>
      <c r="H45" s="66">
        <v>99318103</v>
      </c>
      <c r="I45" s="66">
        <v>411</v>
      </c>
      <c r="J45" s="29">
        <f t="shared" si="5"/>
        <v>9.6233230134158923E-2</v>
      </c>
    </row>
    <row r="46" spans="1:16" x14ac:dyDescent="0.25">
      <c r="A46" s="66">
        <v>1008679</v>
      </c>
      <c r="B46" s="66">
        <v>31</v>
      </c>
      <c r="C46" s="67">
        <v>39845</v>
      </c>
      <c r="D46" s="68">
        <v>30000</v>
      </c>
      <c r="E46" s="66">
        <v>87.2</v>
      </c>
      <c r="F46" s="66">
        <v>44.4</v>
      </c>
      <c r="G46" s="69">
        <v>1746.9</v>
      </c>
      <c r="H46" s="66">
        <v>99318103</v>
      </c>
      <c r="I46" s="66">
        <v>411</v>
      </c>
      <c r="J46" s="29">
        <f t="shared" si="5"/>
        <v>9.6749226006191957E-2</v>
      </c>
    </row>
    <row r="47" spans="1:16" x14ac:dyDescent="0.25">
      <c r="A47" s="66">
        <v>1008679</v>
      </c>
      <c r="B47" s="66">
        <v>33</v>
      </c>
      <c r="C47" s="67">
        <v>39814</v>
      </c>
      <c r="D47" s="68">
        <v>36000</v>
      </c>
      <c r="E47" s="66">
        <v>104.8</v>
      </c>
      <c r="F47" s="66">
        <v>50.4</v>
      </c>
      <c r="G47" s="69">
        <v>2078.5700000000002</v>
      </c>
      <c r="H47" s="66">
        <v>99318103</v>
      </c>
      <c r="I47" s="66">
        <v>411</v>
      </c>
      <c r="J47" s="29">
        <f t="shared" si="5"/>
        <v>0.11609907120743033</v>
      </c>
    </row>
    <row r="48" spans="1:16" x14ac:dyDescent="0.25">
      <c r="A48" s="66">
        <v>1008679</v>
      </c>
      <c r="B48" s="66">
        <v>26</v>
      </c>
      <c r="C48" s="67">
        <v>39783</v>
      </c>
      <c r="D48" s="68">
        <v>29520</v>
      </c>
      <c r="E48" s="66">
        <v>93.6</v>
      </c>
      <c r="F48" s="66">
        <v>46.4</v>
      </c>
      <c r="G48" s="69">
        <v>1743.49</v>
      </c>
      <c r="H48" s="66">
        <v>99318103</v>
      </c>
      <c r="I48" s="66">
        <v>411</v>
      </c>
      <c r="K48" s="68">
        <f>SUM(D48:D60)</f>
        <v>295800</v>
      </c>
      <c r="L48" s="68"/>
      <c r="M48" s="68"/>
      <c r="N48" s="68"/>
      <c r="O48" s="68"/>
    </row>
    <row r="49" spans="1:15" x14ac:dyDescent="0.25">
      <c r="A49" s="66">
        <v>1008679</v>
      </c>
      <c r="B49" s="66">
        <v>32</v>
      </c>
      <c r="C49" s="67">
        <v>39753</v>
      </c>
      <c r="D49" s="68">
        <v>29240</v>
      </c>
      <c r="E49" s="66">
        <v>89.2</v>
      </c>
      <c r="F49" s="66">
        <v>42.8</v>
      </c>
      <c r="G49" s="69">
        <v>1714.6</v>
      </c>
      <c r="H49" s="66">
        <v>99318103</v>
      </c>
      <c r="I49" s="66">
        <v>411</v>
      </c>
    </row>
    <row r="50" spans="1:15" x14ac:dyDescent="0.25">
      <c r="A50" s="66">
        <v>1008679</v>
      </c>
      <c r="B50" s="66">
        <v>31</v>
      </c>
      <c r="C50" s="67">
        <v>39722</v>
      </c>
      <c r="D50" s="68">
        <v>16600</v>
      </c>
      <c r="E50" s="66">
        <v>66</v>
      </c>
      <c r="F50" s="66">
        <v>43.2</v>
      </c>
      <c r="G50" s="69">
        <v>1068.1300000000001</v>
      </c>
      <c r="H50" s="66">
        <v>99318103</v>
      </c>
      <c r="I50" s="66">
        <v>411</v>
      </c>
    </row>
    <row r="51" spans="1:15" x14ac:dyDescent="0.25">
      <c r="A51" s="66">
        <v>1008679</v>
      </c>
      <c r="B51" s="66">
        <v>30</v>
      </c>
      <c r="C51" s="67">
        <v>39692</v>
      </c>
      <c r="D51" s="68">
        <v>14960</v>
      </c>
      <c r="E51" s="66">
        <v>68</v>
      </c>
      <c r="F51" s="66">
        <v>43.2</v>
      </c>
      <c r="G51" s="66">
        <v>996.97</v>
      </c>
      <c r="H51" s="66">
        <v>99318103</v>
      </c>
      <c r="I51" s="66">
        <v>411</v>
      </c>
    </row>
    <row r="52" spans="1:15" x14ac:dyDescent="0.25">
      <c r="A52" s="66">
        <v>1008679</v>
      </c>
      <c r="B52" s="66">
        <v>31</v>
      </c>
      <c r="C52" s="67">
        <v>39661</v>
      </c>
      <c r="D52" s="68">
        <v>15840</v>
      </c>
      <c r="E52" s="66">
        <v>68.8</v>
      </c>
      <c r="F52" s="66">
        <v>44.4</v>
      </c>
      <c r="G52" s="69">
        <v>1041.48</v>
      </c>
      <c r="H52" s="66">
        <v>99318103</v>
      </c>
      <c r="I52" s="66">
        <v>411</v>
      </c>
    </row>
    <row r="53" spans="1:15" x14ac:dyDescent="0.25">
      <c r="A53" s="66">
        <v>1008679</v>
      </c>
      <c r="B53" s="66">
        <v>19</v>
      </c>
      <c r="C53" s="67">
        <v>39630</v>
      </c>
      <c r="D53" s="68">
        <v>10480</v>
      </c>
      <c r="E53" s="66">
        <v>80.400000000000006</v>
      </c>
      <c r="F53" s="66">
        <v>49.6</v>
      </c>
      <c r="G53" s="69">
        <v>1695.33</v>
      </c>
      <c r="H53" s="66">
        <v>99318103</v>
      </c>
      <c r="I53" s="66">
        <v>411</v>
      </c>
    </row>
    <row r="54" spans="1:15" x14ac:dyDescent="0.25">
      <c r="A54" s="66">
        <v>1008679</v>
      </c>
      <c r="B54" s="66">
        <v>30</v>
      </c>
      <c r="C54" s="67">
        <v>39630</v>
      </c>
      <c r="D54" s="68">
        <v>18640</v>
      </c>
      <c r="E54" s="66">
        <v>0</v>
      </c>
      <c r="F54" s="66">
        <v>0</v>
      </c>
      <c r="G54" s="66">
        <v>0</v>
      </c>
      <c r="H54" s="66">
        <v>1735103</v>
      </c>
      <c r="I54" s="66">
        <v>411</v>
      </c>
    </row>
    <row r="55" spans="1:15" x14ac:dyDescent="0.25">
      <c r="A55" s="66">
        <v>1008679</v>
      </c>
      <c r="B55" s="66">
        <v>32</v>
      </c>
      <c r="C55" s="67">
        <v>39600</v>
      </c>
      <c r="D55" s="68">
        <v>22440</v>
      </c>
      <c r="E55" s="66">
        <v>81.72</v>
      </c>
      <c r="F55" s="66">
        <v>43.2</v>
      </c>
      <c r="G55" s="69">
        <v>1379.82</v>
      </c>
      <c r="H55" s="66">
        <v>1735103</v>
      </c>
      <c r="I55" s="66">
        <v>411</v>
      </c>
    </row>
    <row r="56" spans="1:15" x14ac:dyDescent="0.25">
      <c r="A56" s="66">
        <v>1008679</v>
      </c>
      <c r="B56" s="66">
        <v>28</v>
      </c>
      <c r="C56" s="67">
        <v>39569</v>
      </c>
      <c r="D56" s="68">
        <v>24120</v>
      </c>
      <c r="E56" s="66">
        <v>82.52</v>
      </c>
      <c r="F56" s="66">
        <v>45.2</v>
      </c>
      <c r="G56" s="69">
        <v>1462.56</v>
      </c>
      <c r="H56" s="66">
        <v>1735103</v>
      </c>
      <c r="I56" s="66">
        <v>411</v>
      </c>
    </row>
    <row r="57" spans="1:15" x14ac:dyDescent="0.25">
      <c r="A57" s="66">
        <v>1008679</v>
      </c>
      <c r="B57" s="66">
        <v>25</v>
      </c>
      <c r="C57" s="67">
        <v>39539</v>
      </c>
      <c r="D57" s="68">
        <v>23040</v>
      </c>
      <c r="E57" s="66">
        <v>82</v>
      </c>
      <c r="F57" s="66">
        <v>44.8</v>
      </c>
      <c r="G57" s="69">
        <v>1410.5</v>
      </c>
      <c r="H57" s="66">
        <v>1735103</v>
      </c>
      <c r="I57" s="66">
        <v>411</v>
      </c>
    </row>
    <row r="58" spans="1:15" x14ac:dyDescent="0.25">
      <c r="A58" s="66">
        <v>1008679</v>
      </c>
      <c r="B58" s="66">
        <v>31</v>
      </c>
      <c r="C58" s="67">
        <v>39508</v>
      </c>
      <c r="D58" s="68">
        <v>29520</v>
      </c>
      <c r="E58" s="66">
        <v>82.36</v>
      </c>
      <c r="F58" s="66">
        <v>44.8</v>
      </c>
      <c r="G58" s="69">
        <v>1712.74</v>
      </c>
      <c r="H58" s="66">
        <v>1735103</v>
      </c>
      <c r="I58" s="66">
        <v>411</v>
      </c>
    </row>
    <row r="59" spans="1:15" x14ac:dyDescent="0.25">
      <c r="A59" s="66">
        <v>1008679</v>
      </c>
      <c r="B59" s="66">
        <v>30</v>
      </c>
      <c r="C59" s="67">
        <v>39479</v>
      </c>
      <c r="D59" s="68">
        <v>31440</v>
      </c>
      <c r="E59" s="66">
        <v>96.48</v>
      </c>
      <c r="F59" s="66">
        <v>44.4</v>
      </c>
      <c r="G59" s="69">
        <v>1837.55</v>
      </c>
      <c r="H59" s="66">
        <v>1735103</v>
      </c>
      <c r="I59" s="66">
        <v>411</v>
      </c>
    </row>
    <row r="60" spans="1:15" x14ac:dyDescent="0.25">
      <c r="A60" s="66">
        <v>1008679</v>
      </c>
      <c r="B60" s="66">
        <v>34</v>
      </c>
      <c r="C60" s="67">
        <v>39448</v>
      </c>
      <c r="D60" s="68">
        <v>29960</v>
      </c>
      <c r="E60" s="66">
        <v>82.28</v>
      </c>
      <c r="F60" s="66">
        <v>42</v>
      </c>
      <c r="G60" s="69">
        <v>1729.38</v>
      </c>
      <c r="H60" s="66">
        <v>1735103</v>
      </c>
      <c r="I60" s="66">
        <v>411</v>
      </c>
    </row>
    <row r="61" spans="1:15" x14ac:dyDescent="0.25">
      <c r="A61" s="66">
        <v>1008679</v>
      </c>
      <c r="B61" s="66">
        <v>28</v>
      </c>
      <c r="C61" s="67">
        <v>39417</v>
      </c>
      <c r="D61" s="68">
        <v>21600</v>
      </c>
      <c r="E61" s="66">
        <v>75.760000000000005</v>
      </c>
      <c r="F61" s="66">
        <v>39.6</v>
      </c>
      <c r="G61" s="69">
        <v>1450.49</v>
      </c>
      <c r="H61" s="66">
        <v>1735103</v>
      </c>
      <c r="I61" s="66">
        <v>411</v>
      </c>
      <c r="K61" s="68">
        <f>SUM(D61:D72)</f>
        <v>272520</v>
      </c>
      <c r="L61" s="68"/>
      <c r="M61" s="68"/>
      <c r="N61" s="68"/>
      <c r="O61" s="68"/>
    </row>
    <row r="62" spans="1:15" x14ac:dyDescent="0.25">
      <c r="A62" s="66">
        <v>1008679</v>
      </c>
      <c r="B62" s="66">
        <v>30</v>
      </c>
      <c r="C62" s="67">
        <v>39387</v>
      </c>
      <c r="D62" s="68">
        <v>17840</v>
      </c>
      <c r="E62" s="66">
        <v>73.08</v>
      </c>
      <c r="F62" s="66">
        <v>40</v>
      </c>
      <c r="G62" s="69">
        <v>1246.78</v>
      </c>
      <c r="H62" s="66">
        <v>1735103</v>
      </c>
      <c r="I62" s="66">
        <v>411</v>
      </c>
    </row>
    <row r="63" spans="1:15" x14ac:dyDescent="0.25">
      <c r="A63" s="66">
        <v>1008679</v>
      </c>
      <c r="B63" s="66">
        <v>40</v>
      </c>
      <c r="C63" s="67">
        <v>39356</v>
      </c>
      <c r="D63" s="68">
        <v>20080</v>
      </c>
      <c r="E63" s="66">
        <v>62.4</v>
      </c>
      <c r="F63" s="66">
        <v>40</v>
      </c>
      <c r="G63" s="69">
        <v>1337.11</v>
      </c>
      <c r="H63" s="66">
        <v>1735103</v>
      </c>
      <c r="I63" s="66">
        <v>411</v>
      </c>
    </row>
    <row r="64" spans="1:15" x14ac:dyDescent="0.25">
      <c r="A64" s="66">
        <v>1008679</v>
      </c>
      <c r="B64" s="66">
        <v>30</v>
      </c>
      <c r="C64" s="67">
        <v>39326</v>
      </c>
      <c r="D64" s="68">
        <v>14400</v>
      </c>
      <c r="E64" s="66">
        <v>61.16</v>
      </c>
      <c r="F64" s="66">
        <v>40.799999999999997</v>
      </c>
      <c r="G64" s="69">
        <v>1036.77</v>
      </c>
      <c r="H64" s="66">
        <v>1735103</v>
      </c>
      <c r="I64" s="66">
        <v>411</v>
      </c>
    </row>
    <row r="65" spans="1:15" x14ac:dyDescent="0.25">
      <c r="A65" s="66">
        <v>1008679</v>
      </c>
      <c r="B65" s="66">
        <v>22</v>
      </c>
      <c r="C65" s="67">
        <v>39295</v>
      </c>
      <c r="D65" s="68">
        <v>10960</v>
      </c>
      <c r="E65" s="66">
        <v>63.4</v>
      </c>
      <c r="F65" s="66">
        <v>45.6</v>
      </c>
      <c r="G65" s="66">
        <v>868.09</v>
      </c>
      <c r="H65" s="66">
        <v>1735103</v>
      </c>
      <c r="I65" s="66">
        <v>411</v>
      </c>
    </row>
    <row r="66" spans="1:15" x14ac:dyDescent="0.25">
      <c r="A66" s="66">
        <v>1008679</v>
      </c>
      <c r="B66" s="66">
        <v>34</v>
      </c>
      <c r="C66" s="67">
        <v>39264</v>
      </c>
      <c r="D66" s="68">
        <v>17480</v>
      </c>
      <c r="E66" s="66">
        <v>66.52</v>
      </c>
      <c r="F66" s="66">
        <v>44.8</v>
      </c>
      <c r="G66" s="69">
        <v>1217.32</v>
      </c>
      <c r="H66" s="66">
        <v>1735103</v>
      </c>
      <c r="I66" s="66">
        <v>411</v>
      </c>
    </row>
    <row r="67" spans="1:15" x14ac:dyDescent="0.25">
      <c r="A67" s="66">
        <v>1008679</v>
      </c>
      <c r="B67" s="66">
        <v>34</v>
      </c>
      <c r="C67" s="67">
        <v>39234</v>
      </c>
      <c r="D67" s="68">
        <v>21720</v>
      </c>
      <c r="E67" s="66">
        <v>76.239999999999995</v>
      </c>
      <c r="F67" s="66">
        <v>43.6</v>
      </c>
      <c r="G67" s="69">
        <v>1463.19</v>
      </c>
      <c r="H67" s="66">
        <v>1735103</v>
      </c>
      <c r="I67" s="66">
        <v>411</v>
      </c>
    </row>
    <row r="68" spans="1:15" x14ac:dyDescent="0.25">
      <c r="A68" s="66">
        <v>1008679</v>
      </c>
      <c r="B68" s="66">
        <v>30</v>
      </c>
      <c r="C68" s="67">
        <v>39203</v>
      </c>
      <c r="D68" s="68">
        <v>25400</v>
      </c>
      <c r="E68" s="66">
        <v>80.84</v>
      </c>
      <c r="F68" s="66">
        <v>44.8</v>
      </c>
      <c r="G68" s="69">
        <v>1669.68</v>
      </c>
      <c r="H68" s="66">
        <v>1735103</v>
      </c>
      <c r="I68" s="66">
        <v>411</v>
      </c>
    </row>
    <row r="69" spans="1:15" x14ac:dyDescent="0.25">
      <c r="A69" s="66">
        <v>1008679</v>
      </c>
      <c r="B69" s="66">
        <v>31</v>
      </c>
      <c r="C69" s="67">
        <v>39173</v>
      </c>
      <c r="D69" s="68">
        <v>29440</v>
      </c>
      <c r="E69" s="66">
        <v>86.72</v>
      </c>
      <c r="F69" s="66">
        <v>45.6</v>
      </c>
      <c r="G69" s="69">
        <v>1897.82</v>
      </c>
      <c r="H69" s="66">
        <v>1735103</v>
      </c>
      <c r="I69" s="66">
        <v>411</v>
      </c>
    </row>
    <row r="70" spans="1:15" x14ac:dyDescent="0.25">
      <c r="A70" s="66">
        <v>1008679</v>
      </c>
      <c r="B70" s="66">
        <v>28</v>
      </c>
      <c r="C70" s="67">
        <v>39142</v>
      </c>
      <c r="D70" s="68">
        <v>27000</v>
      </c>
      <c r="E70" s="66">
        <v>81.56</v>
      </c>
      <c r="F70" s="66">
        <v>43.2</v>
      </c>
      <c r="G70" s="69">
        <v>1753.45</v>
      </c>
      <c r="H70" s="66">
        <v>1735103</v>
      </c>
      <c r="I70" s="66">
        <v>411</v>
      </c>
    </row>
    <row r="71" spans="1:15" x14ac:dyDescent="0.25">
      <c r="A71" s="66">
        <v>1008679</v>
      </c>
      <c r="B71" s="66">
        <v>24</v>
      </c>
      <c r="C71" s="67">
        <v>39114</v>
      </c>
      <c r="D71" s="68">
        <v>28280</v>
      </c>
      <c r="E71" s="66">
        <v>101.16</v>
      </c>
      <c r="F71" s="66">
        <v>40</v>
      </c>
      <c r="G71" s="69">
        <v>1866.56</v>
      </c>
      <c r="H71" s="66">
        <v>1735103</v>
      </c>
      <c r="I71" s="66">
        <v>411</v>
      </c>
    </row>
    <row r="72" spans="1:15" x14ac:dyDescent="0.25">
      <c r="A72" s="66">
        <v>1008679</v>
      </c>
      <c r="B72" s="66">
        <v>34</v>
      </c>
      <c r="C72" s="67">
        <v>39083</v>
      </c>
      <c r="D72" s="68">
        <v>38320</v>
      </c>
      <c r="E72" s="66">
        <v>106.84</v>
      </c>
      <c r="F72" s="66">
        <v>46.8</v>
      </c>
      <c r="G72" s="69">
        <v>2416.9299999999998</v>
      </c>
      <c r="H72" s="66">
        <v>1735103</v>
      </c>
      <c r="I72" s="66">
        <v>411</v>
      </c>
    </row>
    <row r="73" spans="1:15" x14ac:dyDescent="0.25">
      <c r="A73" s="66">
        <v>1008679</v>
      </c>
      <c r="B73" s="66">
        <v>34</v>
      </c>
      <c r="C73" s="67">
        <v>39052</v>
      </c>
      <c r="D73" s="68">
        <v>31120</v>
      </c>
      <c r="E73" s="66">
        <v>85.12</v>
      </c>
      <c r="F73" s="66">
        <v>42.4</v>
      </c>
      <c r="G73" s="69">
        <v>2164.52</v>
      </c>
      <c r="H73" s="66">
        <v>1735103</v>
      </c>
      <c r="I73" s="66">
        <v>411</v>
      </c>
      <c r="K73" s="68">
        <f>SUM(D73:D84)</f>
        <v>273200</v>
      </c>
      <c r="L73" s="68"/>
      <c r="M73" s="68"/>
      <c r="N73" s="68"/>
      <c r="O73" s="68"/>
    </row>
    <row r="74" spans="1:15" x14ac:dyDescent="0.25">
      <c r="A74" s="66">
        <v>1008679</v>
      </c>
      <c r="B74" s="66">
        <v>28</v>
      </c>
      <c r="C74" s="67">
        <v>39022</v>
      </c>
      <c r="D74" s="68">
        <v>17280</v>
      </c>
      <c r="E74" s="66">
        <v>74.2</v>
      </c>
      <c r="F74" s="66">
        <v>44</v>
      </c>
      <c r="G74" s="69">
        <v>1329.07</v>
      </c>
      <c r="H74" s="66">
        <v>1735103</v>
      </c>
      <c r="I74" s="66">
        <v>411</v>
      </c>
    </row>
    <row r="75" spans="1:15" x14ac:dyDescent="0.25">
      <c r="A75" s="66">
        <v>1008679</v>
      </c>
      <c r="B75" s="66">
        <v>34</v>
      </c>
      <c r="C75" s="67">
        <v>38991</v>
      </c>
      <c r="D75" s="68">
        <v>16160</v>
      </c>
      <c r="E75" s="66">
        <v>67.16</v>
      </c>
      <c r="F75" s="66">
        <v>44.4</v>
      </c>
      <c r="G75" s="69">
        <v>1246.0999999999999</v>
      </c>
      <c r="H75" s="66">
        <v>1735103</v>
      </c>
      <c r="I75" s="66">
        <v>411</v>
      </c>
    </row>
    <row r="76" spans="1:15" x14ac:dyDescent="0.25">
      <c r="A76" s="66">
        <v>1008679</v>
      </c>
      <c r="B76" s="66">
        <v>29</v>
      </c>
      <c r="C76" s="67">
        <v>38961</v>
      </c>
      <c r="D76" s="68">
        <v>14200</v>
      </c>
      <c r="E76" s="66">
        <v>66.8</v>
      </c>
      <c r="F76" s="66">
        <v>44.4</v>
      </c>
      <c r="G76" s="69">
        <v>1130.51</v>
      </c>
      <c r="H76" s="66">
        <v>1735103</v>
      </c>
      <c r="I76" s="66">
        <v>411</v>
      </c>
    </row>
    <row r="77" spans="1:15" x14ac:dyDescent="0.25">
      <c r="A77" s="66">
        <v>1008679</v>
      </c>
      <c r="B77" s="66">
        <v>31</v>
      </c>
      <c r="C77" s="67">
        <v>38930</v>
      </c>
      <c r="D77" s="68">
        <v>14920</v>
      </c>
      <c r="E77" s="66">
        <v>65.2</v>
      </c>
      <c r="F77" s="66">
        <v>43.6</v>
      </c>
      <c r="G77" s="69">
        <v>1167.52</v>
      </c>
      <c r="H77" s="66">
        <v>1735103</v>
      </c>
      <c r="I77" s="66">
        <v>411</v>
      </c>
    </row>
    <row r="78" spans="1:15" x14ac:dyDescent="0.25">
      <c r="A78" s="66">
        <v>1008679</v>
      </c>
      <c r="B78" s="66">
        <v>31</v>
      </c>
      <c r="C78" s="67">
        <v>38899</v>
      </c>
      <c r="D78" s="68">
        <v>15480</v>
      </c>
      <c r="E78" s="66">
        <v>73.72</v>
      </c>
      <c r="F78" s="66">
        <v>45.6</v>
      </c>
      <c r="G78" s="69">
        <v>1224.6099999999999</v>
      </c>
      <c r="H78" s="66">
        <v>1735103</v>
      </c>
      <c r="I78" s="66">
        <v>411</v>
      </c>
    </row>
    <row r="79" spans="1:15" x14ac:dyDescent="0.25">
      <c r="A79" s="66">
        <v>1008679</v>
      </c>
      <c r="B79" s="66">
        <v>31</v>
      </c>
      <c r="C79" s="67">
        <v>38869</v>
      </c>
      <c r="D79" s="68">
        <v>21720</v>
      </c>
      <c r="E79" s="66">
        <v>80.12</v>
      </c>
      <c r="F79" s="66">
        <v>48.4</v>
      </c>
      <c r="G79" s="69">
        <v>1609.6</v>
      </c>
      <c r="H79" s="66">
        <v>1735103</v>
      </c>
      <c r="I79" s="66">
        <v>411</v>
      </c>
    </row>
    <row r="80" spans="1:15" x14ac:dyDescent="0.25">
      <c r="A80" s="66">
        <v>1008679</v>
      </c>
      <c r="B80" s="66">
        <v>28</v>
      </c>
      <c r="C80" s="67">
        <v>38838</v>
      </c>
      <c r="D80" s="68">
        <v>24440</v>
      </c>
      <c r="E80" s="66">
        <v>83.16</v>
      </c>
      <c r="F80" s="66">
        <v>45.2</v>
      </c>
      <c r="G80" s="69">
        <v>1772.36</v>
      </c>
      <c r="H80" s="66">
        <v>1735103</v>
      </c>
      <c r="I80" s="66">
        <v>411</v>
      </c>
    </row>
    <row r="81" spans="1:9" x14ac:dyDescent="0.25">
      <c r="A81" s="66">
        <v>1008679</v>
      </c>
      <c r="B81" s="66">
        <v>28</v>
      </c>
      <c r="C81" s="67">
        <v>38808</v>
      </c>
      <c r="D81" s="68">
        <v>27000</v>
      </c>
      <c r="E81" s="66">
        <v>88.04</v>
      </c>
      <c r="F81" s="66">
        <v>40</v>
      </c>
      <c r="G81" s="69">
        <v>1939.22</v>
      </c>
      <c r="H81" s="66">
        <v>1735103</v>
      </c>
      <c r="I81" s="66">
        <v>411</v>
      </c>
    </row>
    <row r="82" spans="1:9" x14ac:dyDescent="0.25">
      <c r="A82" s="66">
        <v>1008679</v>
      </c>
      <c r="B82" s="66">
        <v>32</v>
      </c>
      <c r="C82" s="67">
        <v>38777</v>
      </c>
      <c r="D82" s="68">
        <v>31840</v>
      </c>
      <c r="E82" s="66">
        <v>89.84</v>
      </c>
      <c r="F82" s="66">
        <v>48.4</v>
      </c>
      <c r="G82" s="69">
        <v>2226.44</v>
      </c>
      <c r="H82" s="66">
        <v>1735103</v>
      </c>
      <c r="I82" s="66">
        <v>411</v>
      </c>
    </row>
    <row r="83" spans="1:9" x14ac:dyDescent="0.25">
      <c r="A83" s="66">
        <v>1008679</v>
      </c>
      <c r="B83" s="66">
        <v>30</v>
      </c>
      <c r="C83" s="67">
        <v>38749</v>
      </c>
      <c r="D83" s="68">
        <v>29840</v>
      </c>
      <c r="E83" s="66">
        <v>94.48</v>
      </c>
      <c r="F83" s="66">
        <v>49.2</v>
      </c>
      <c r="G83" s="69">
        <v>2122.31</v>
      </c>
      <c r="H83" s="66">
        <v>1735103</v>
      </c>
      <c r="I83" s="66">
        <v>411</v>
      </c>
    </row>
    <row r="84" spans="1:9" x14ac:dyDescent="0.25">
      <c r="A84" s="66">
        <v>1008679</v>
      </c>
      <c r="B84" s="66">
        <v>28</v>
      </c>
      <c r="C84" s="67">
        <v>38718</v>
      </c>
      <c r="D84" s="68">
        <v>29200</v>
      </c>
      <c r="E84" s="66">
        <v>81.36</v>
      </c>
      <c r="F84" s="66">
        <v>44.4</v>
      </c>
      <c r="G84" s="69">
        <v>2045.19</v>
      </c>
      <c r="H84" s="66">
        <v>1735103</v>
      </c>
      <c r="I84" s="66">
        <v>411</v>
      </c>
    </row>
    <row r="85" spans="1:9" x14ac:dyDescent="0.25">
      <c r="A85" s="66">
        <v>1008679</v>
      </c>
      <c r="B85" s="66">
        <v>34</v>
      </c>
      <c r="C85" s="67">
        <v>38687</v>
      </c>
      <c r="D85" s="68">
        <v>31480</v>
      </c>
      <c r="E85" s="66">
        <v>83.48</v>
      </c>
      <c r="F85" s="66">
        <v>41.56</v>
      </c>
      <c r="G85" s="69">
        <v>2180.3200000000002</v>
      </c>
      <c r="H85" s="66">
        <v>1735103</v>
      </c>
      <c r="I85" s="66">
        <v>411</v>
      </c>
    </row>
    <row r="86" spans="1:9" x14ac:dyDescent="0.25">
      <c r="A86" s="66">
        <v>1008679</v>
      </c>
      <c r="B86" s="66">
        <v>30</v>
      </c>
      <c r="C86" s="67">
        <v>38657</v>
      </c>
      <c r="D86" s="68">
        <v>25040</v>
      </c>
      <c r="E86" s="66">
        <v>82.16</v>
      </c>
      <c r="F86" s="66">
        <v>47.04</v>
      </c>
      <c r="G86" s="69">
        <v>1807.28</v>
      </c>
      <c r="H86" s="66">
        <v>1735103</v>
      </c>
      <c r="I86" s="66">
        <v>411</v>
      </c>
    </row>
    <row r="87" spans="1:9" x14ac:dyDescent="0.25">
      <c r="A87" s="66">
        <v>1008679</v>
      </c>
      <c r="B87" s="66">
        <v>29</v>
      </c>
      <c r="C87" s="67">
        <v>38626</v>
      </c>
      <c r="D87" s="68">
        <v>15960</v>
      </c>
      <c r="E87" s="66">
        <v>68.64</v>
      </c>
      <c r="F87" s="66">
        <v>46.92</v>
      </c>
      <c r="G87" s="69">
        <v>1241.42</v>
      </c>
      <c r="H87" s="66">
        <v>1735103</v>
      </c>
      <c r="I87" s="66">
        <v>411</v>
      </c>
    </row>
    <row r="88" spans="1:9" x14ac:dyDescent="0.25">
      <c r="A88" s="66">
        <v>1008679</v>
      </c>
      <c r="B88" s="66">
        <v>34</v>
      </c>
      <c r="C88" s="67">
        <v>38596</v>
      </c>
      <c r="D88" s="68">
        <v>16160</v>
      </c>
      <c r="E88" s="66">
        <v>66.2</v>
      </c>
      <c r="F88" s="66">
        <v>43.8</v>
      </c>
      <c r="G88" s="69">
        <v>1242.8699999999999</v>
      </c>
      <c r="H88" s="66">
        <v>1735103</v>
      </c>
      <c r="I88" s="66">
        <v>411</v>
      </c>
    </row>
    <row r="89" spans="1:9" x14ac:dyDescent="0.25">
      <c r="A89" s="66">
        <v>1008679</v>
      </c>
      <c r="B89" s="66">
        <v>29</v>
      </c>
      <c r="C89" s="67">
        <v>38565</v>
      </c>
      <c r="D89" s="68">
        <v>13600</v>
      </c>
      <c r="E89" s="66">
        <v>65.08</v>
      </c>
      <c r="F89" s="66">
        <v>46.52</v>
      </c>
      <c r="G89" s="69">
        <v>1093.76</v>
      </c>
      <c r="H89" s="66">
        <v>1735103</v>
      </c>
      <c r="I89" s="66">
        <v>411</v>
      </c>
    </row>
    <row r="90" spans="1:9" x14ac:dyDescent="0.25">
      <c r="A90" s="66">
        <v>1008679</v>
      </c>
      <c r="B90" s="66">
        <v>33</v>
      </c>
      <c r="C90" s="67">
        <v>38534</v>
      </c>
      <c r="D90" s="68">
        <v>17160</v>
      </c>
      <c r="E90" s="66">
        <v>69.040000000000006</v>
      </c>
      <c r="F90" s="66">
        <v>48.44</v>
      </c>
      <c r="G90" s="69">
        <v>1314.61</v>
      </c>
      <c r="H90" s="66">
        <v>1735103</v>
      </c>
      <c r="I90" s="66">
        <v>411</v>
      </c>
    </row>
    <row r="91" spans="1:9" x14ac:dyDescent="0.25">
      <c r="A91" s="66">
        <v>1008679</v>
      </c>
      <c r="B91" s="66">
        <v>29</v>
      </c>
      <c r="C91" s="67">
        <v>38504</v>
      </c>
      <c r="D91" s="68">
        <v>17280</v>
      </c>
      <c r="E91" s="66">
        <v>68.88</v>
      </c>
      <c r="F91" s="66">
        <v>44.72</v>
      </c>
      <c r="G91" s="69">
        <v>1347.06</v>
      </c>
      <c r="H91" s="66">
        <v>1735103</v>
      </c>
      <c r="I91" s="66">
        <v>423</v>
      </c>
    </row>
    <row r="92" spans="1:9" x14ac:dyDescent="0.25">
      <c r="A92" s="66">
        <v>1008679</v>
      </c>
      <c r="B92" s="66">
        <v>28</v>
      </c>
      <c r="C92" s="67">
        <v>38473</v>
      </c>
      <c r="D92" s="68">
        <v>24120</v>
      </c>
      <c r="E92" s="66">
        <v>90.12</v>
      </c>
      <c r="F92" s="66">
        <v>42.72</v>
      </c>
      <c r="G92" s="69">
        <v>1788.54</v>
      </c>
      <c r="H92" s="66">
        <v>1735103</v>
      </c>
      <c r="I92" s="66">
        <v>423</v>
      </c>
    </row>
    <row r="93" spans="1:9" x14ac:dyDescent="0.25">
      <c r="A93" s="66">
        <v>1008679</v>
      </c>
      <c r="B93" s="66">
        <v>34</v>
      </c>
      <c r="C93" s="67">
        <v>38443</v>
      </c>
      <c r="D93" s="68">
        <v>32280</v>
      </c>
      <c r="E93" s="66">
        <v>89.92</v>
      </c>
      <c r="F93" s="66">
        <v>48.4</v>
      </c>
      <c r="G93" s="69">
        <v>2252.2600000000002</v>
      </c>
      <c r="H93" s="66">
        <v>1735103</v>
      </c>
      <c r="I93" s="66">
        <v>423</v>
      </c>
    </row>
    <row r="94" spans="1:9" x14ac:dyDescent="0.25">
      <c r="A94" s="66">
        <v>1008679</v>
      </c>
      <c r="B94" s="66">
        <v>23</v>
      </c>
      <c r="C94" s="67">
        <v>38412</v>
      </c>
      <c r="D94" s="68">
        <v>23840</v>
      </c>
      <c r="E94" s="66">
        <v>83.72</v>
      </c>
      <c r="F94" s="66">
        <v>42</v>
      </c>
      <c r="G94" s="69">
        <v>1753.55</v>
      </c>
      <c r="H94" s="66">
        <v>1735103</v>
      </c>
      <c r="I94" s="66">
        <v>423</v>
      </c>
    </row>
    <row r="95" spans="1:9" x14ac:dyDescent="0.25">
      <c r="A95" s="66">
        <v>1008679</v>
      </c>
      <c r="B95" s="66">
        <v>33</v>
      </c>
      <c r="C95" s="67">
        <v>38384</v>
      </c>
      <c r="D95" s="68">
        <v>38480</v>
      </c>
      <c r="E95" s="66">
        <v>97.64</v>
      </c>
      <c r="F95" s="66">
        <v>44.2</v>
      </c>
      <c r="G95" s="69">
        <v>2616.2199999999998</v>
      </c>
      <c r="H95" s="66">
        <v>1735103</v>
      </c>
      <c r="I95" s="66">
        <v>423</v>
      </c>
    </row>
    <row r="96" spans="1:9" x14ac:dyDescent="0.25">
      <c r="A96" s="66">
        <v>1008679</v>
      </c>
      <c r="B96" s="66">
        <v>30</v>
      </c>
      <c r="C96" s="67">
        <v>38353</v>
      </c>
      <c r="D96" s="68">
        <v>30080</v>
      </c>
      <c r="E96" s="66">
        <v>88.88</v>
      </c>
      <c r="F96" s="66">
        <v>46.16</v>
      </c>
      <c r="G96" s="69">
        <v>2122.54</v>
      </c>
      <c r="H96" s="66">
        <v>1735103</v>
      </c>
      <c r="I96" s="66">
        <v>423</v>
      </c>
    </row>
    <row r="97" spans="1:9" x14ac:dyDescent="0.25">
      <c r="A97" s="66">
        <v>1008679</v>
      </c>
      <c r="B97" s="66">
        <v>35</v>
      </c>
      <c r="C97" s="67">
        <v>38322</v>
      </c>
      <c r="D97" s="68">
        <v>30800</v>
      </c>
      <c r="E97" s="66">
        <v>86.84</v>
      </c>
      <c r="F97" s="66">
        <v>38.840000000000003</v>
      </c>
      <c r="G97" s="69">
        <v>2147.56</v>
      </c>
      <c r="H97" s="66">
        <v>1735103</v>
      </c>
      <c r="I97" s="66">
        <v>423</v>
      </c>
    </row>
    <row r="98" spans="1:9" x14ac:dyDescent="0.25">
      <c r="A98" s="66">
        <v>1008679</v>
      </c>
      <c r="B98" s="66">
        <v>28</v>
      </c>
      <c r="C98" s="67">
        <v>38292</v>
      </c>
      <c r="D98" s="68">
        <v>15880</v>
      </c>
      <c r="E98" s="66">
        <v>64.959999999999994</v>
      </c>
      <c r="F98" s="66">
        <v>40.880000000000003</v>
      </c>
      <c r="G98" s="69">
        <v>1251.81</v>
      </c>
      <c r="H98" s="66">
        <v>1735103</v>
      </c>
      <c r="I98" s="66">
        <v>423</v>
      </c>
    </row>
    <row r="99" spans="1:9" x14ac:dyDescent="0.25">
      <c r="A99" s="66">
        <v>1008679</v>
      </c>
      <c r="B99" s="66">
        <v>33</v>
      </c>
      <c r="C99" s="67">
        <v>38261</v>
      </c>
      <c r="D99" s="68">
        <v>18520</v>
      </c>
      <c r="E99" s="66">
        <v>69.28</v>
      </c>
      <c r="F99" s="66">
        <v>38.92</v>
      </c>
      <c r="G99" s="69">
        <v>1409.53</v>
      </c>
      <c r="H99" s="66">
        <v>1735103</v>
      </c>
      <c r="I99" s="66">
        <v>423</v>
      </c>
    </row>
    <row r="100" spans="1:9" x14ac:dyDescent="0.25">
      <c r="A100" s="66">
        <v>1008679</v>
      </c>
      <c r="B100" s="66">
        <v>30</v>
      </c>
      <c r="C100" s="67">
        <v>38231</v>
      </c>
      <c r="D100" s="68">
        <v>13720</v>
      </c>
      <c r="E100" s="66">
        <v>66.12</v>
      </c>
      <c r="F100" s="66">
        <v>44.44</v>
      </c>
      <c r="G100" s="69">
        <v>1138.77</v>
      </c>
      <c r="H100" s="66">
        <v>1735103</v>
      </c>
      <c r="I100" s="66">
        <v>423</v>
      </c>
    </row>
    <row r="101" spans="1:9" x14ac:dyDescent="0.25">
      <c r="A101" s="66">
        <v>1008679</v>
      </c>
      <c r="B101" s="66">
        <v>32</v>
      </c>
      <c r="C101" s="67">
        <v>38200</v>
      </c>
      <c r="D101" s="68">
        <v>16200</v>
      </c>
      <c r="E101" s="66">
        <v>80.680000000000007</v>
      </c>
      <c r="F101" s="66">
        <v>69.760000000000005</v>
      </c>
      <c r="G101" s="69">
        <v>1352.15</v>
      </c>
      <c r="H101" s="66">
        <v>1735103</v>
      </c>
      <c r="I101" s="66">
        <v>423</v>
      </c>
    </row>
    <row r="102" spans="1:9" x14ac:dyDescent="0.25">
      <c r="A102" s="66">
        <v>1008679</v>
      </c>
      <c r="B102" s="66">
        <v>30</v>
      </c>
      <c r="C102" s="67">
        <v>38169</v>
      </c>
      <c r="D102" s="68">
        <v>21240</v>
      </c>
      <c r="E102" s="66">
        <v>84.28</v>
      </c>
      <c r="F102" s="66">
        <v>45.92</v>
      </c>
      <c r="G102" s="69">
        <v>1613.97</v>
      </c>
      <c r="H102" s="66">
        <v>1735103</v>
      </c>
      <c r="I102" s="66">
        <v>423</v>
      </c>
    </row>
    <row r="103" spans="1:9" x14ac:dyDescent="0.25">
      <c r="A103" s="66">
        <v>1008679</v>
      </c>
      <c r="B103" s="66">
        <v>32</v>
      </c>
      <c r="C103" s="67">
        <v>38139</v>
      </c>
      <c r="D103" s="68">
        <v>23480</v>
      </c>
      <c r="E103" s="66">
        <v>81.16</v>
      </c>
      <c r="F103" s="66">
        <v>46.28</v>
      </c>
      <c r="G103" s="69">
        <v>1730.91</v>
      </c>
      <c r="H103" s="66">
        <v>1735103</v>
      </c>
      <c r="I103" s="66">
        <v>423</v>
      </c>
    </row>
    <row r="104" spans="1:9" x14ac:dyDescent="0.25">
      <c r="A104" s="66">
        <v>1008679</v>
      </c>
      <c r="B104" s="66">
        <v>29</v>
      </c>
      <c r="C104" s="67">
        <v>38108</v>
      </c>
      <c r="D104" s="68">
        <v>23680</v>
      </c>
      <c r="E104" s="66">
        <v>88.88</v>
      </c>
      <c r="F104" s="66">
        <v>48.76</v>
      </c>
      <c r="G104" s="69">
        <v>1767.49</v>
      </c>
      <c r="H104" s="66">
        <v>1735103</v>
      </c>
      <c r="I104" s="66">
        <v>423</v>
      </c>
    </row>
    <row r="105" spans="1:9" x14ac:dyDescent="0.25">
      <c r="A105" s="66">
        <v>1008679</v>
      </c>
      <c r="B105" s="66">
        <v>29</v>
      </c>
      <c r="C105" s="67">
        <v>38078</v>
      </c>
      <c r="D105" s="68">
        <v>26600</v>
      </c>
      <c r="E105" s="66">
        <v>97.12</v>
      </c>
      <c r="F105" s="66">
        <v>51</v>
      </c>
      <c r="G105" s="69">
        <v>1957.57</v>
      </c>
      <c r="H105" s="66">
        <v>1735103</v>
      </c>
      <c r="I105" s="66">
        <v>423</v>
      </c>
    </row>
    <row r="106" spans="1:9" x14ac:dyDescent="0.25">
      <c r="A106" s="66">
        <v>1008679</v>
      </c>
      <c r="B106" s="66">
        <v>29</v>
      </c>
      <c r="C106" s="67">
        <v>38047</v>
      </c>
      <c r="D106" s="68">
        <v>28120</v>
      </c>
      <c r="E106" s="66">
        <v>83.72</v>
      </c>
      <c r="F106" s="66">
        <v>44.88</v>
      </c>
      <c r="G106" s="69">
        <v>1987.94</v>
      </c>
      <c r="H106" s="66">
        <v>1735103</v>
      </c>
      <c r="I106" s="66">
        <v>423</v>
      </c>
    </row>
    <row r="107" spans="1:9" x14ac:dyDescent="0.25">
      <c r="A107" s="66">
        <v>1008679</v>
      </c>
      <c r="B107" s="66">
        <v>29</v>
      </c>
      <c r="C107" s="67">
        <v>38018</v>
      </c>
      <c r="D107" s="68">
        <v>29640</v>
      </c>
      <c r="E107" s="66">
        <v>89.2</v>
      </c>
      <c r="F107" s="66">
        <v>43.04</v>
      </c>
      <c r="G107" s="69">
        <v>2086.42</v>
      </c>
      <c r="H107" s="66">
        <v>1735103</v>
      </c>
      <c r="I107" s="66">
        <v>423</v>
      </c>
    </row>
    <row r="108" spans="1:9" x14ac:dyDescent="0.25">
      <c r="A108" s="66">
        <v>1008679</v>
      </c>
      <c r="B108" s="66">
        <v>31</v>
      </c>
      <c r="C108" s="67">
        <v>37987</v>
      </c>
      <c r="D108" s="68">
        <v>30520</v>
      </c>
      <c r="E108" s="66">
        <v>86.44</v>
      </c>
      <c r="F108" s="66">
        <v>44.12</v>
      </c>
      <c r="G108" s="69">
        <v>2129.16</v>
      </c>
      <c r="H108" s="66">
        <v>1735103</v>
      </c>
      <c r="I108" s="66">
        <v>423</v>
      </c>
    </row>
    <row r="109" spans="1:9" x14ac:dyDescent="0.25">
      <c r="A109" s="66">
        <v>1008679</v>
      </c>
      <c r="B109" s="66">
        <v>32</v>
      </c>
      <c r="C109" s="67">
        <v>37956</v>
      </c>
      <c r="D109" s="68">
        <v>30480</v>
      </c>
      <c r="E109" s="66">
        <v>86.72</v>
      </c>
      <c r="F109" s="66">
        <v>39.119999999999997</v>
      </c>
      <c r="G109" s="69">
        <v>2121.2800000000002</v>
      </c>
      <c r="H109" s="66">
        <v>1735103</v>
      </c>
      <c r="I109" s="66">
        <v>423</v>
      </c>
    </row>
    <row r="110" spans="1:9" x14ac:dyDescent="0.25">
      <c r="A110" s="66">
        <v>1008679</v>
      </c>
      <c r="B110" s="66">
        <v>32</v>
      </c>
      <c r="C110" s="67">
        <v>37926</v>
      </c>
      <c r="D110" s="68">
        <v>19240</v>
      </c>
      <c r="E110" s="66">
        <v>67.400000000000006</v>
      </c>
      <c r="F110" s="66">
        <v>41.44</v>
      </c>
      <c r="G110" s="69">
        <v>1439.32</v>
      </c>
      <c r="H110" s="66">
        <v>1735103</v>
      </c>
      <c r="I110" s="66">
        <v>423</v>
      </c>
    </row>
    <row r="111" spans="1:9" x14ac:dyDescent="0.25">
      <c r="A111" s="66">
        <v>1008679</v>
      </c>
      <c r="B111" s="66">
        <v>30</v>
      </c>
      <c r="C111" s="67">
        <v>37895</v>
      </c>
      <c r="D111" s="68">
        <v>14560</v>
      </c>
      <c r="E111" s="66">
        <v>58.2</v>
      </c>
      <c r="F111" s="66">
        <v>41.12</v>
      </c>
      <c r="G111" s="69">
        <v>1150.4000000000001</v>
      </c>
      <c r="H111" s="66">
        <v>1735103</v>
      </c>
      <c r="I111" s="66">
        <v>423</v>
      </c>
    </row>
    <row r="112" spans="1:9" x14ac:dyDescent="0.25">
      <c r="A112" s="66">
        <v>1008679</v>
      </c>
      <c r="B112" s="66">
        <v>29</v>
      </c>
      <c r="C112" s="67">
        <v>37865</v>
      </c>
      <c r="D112" s="68">
        <v>13520</v>
      </c>
      <c r="E112" s="66">
        <v>59.72</v>
      </c>
      <c r="F112" s="66">
        <v>44.4</v>
      </c>
      <c r="G112" s="69">
        <v>1100.76</v>
      </c>
      <c r="H112" s="66">
        <v>1735103</v>
      </c>
      <c r="I112" s="66">
        <v>423</v>
      </c>
    </row>
    <row r="113" spans="1:9" x14ac:dyDescent="0.25">
      <c r="A113" s="66">
        <v>1008679</v>
      </c>
      <c r="B113" s="66">
        <v>33</v>
      </c>
      <c r="C113" s="67">
        <v>37834</v>
      </c>
      <c r="D113" s="68">
        <v>17680</v>
      </c>
      <c r="E113" s="66">
        <v>61.8</v>
      </c>
      <c r="F113" s="66">
        <v>44.12</v>
      </c>
      <c r="G113" s="69">
        <v>1339.34</v>
      </c>
      <c r="H113" s="66">
        <v>1735103</v>
      </c>
      <c r="I113" s="66">
        <v>423</v>
      </c>
    </row>
    <row r="114" spans="1:9" x14ac:dyDescent="0.25">
      <c r="A114" s="66">
        <v>1008679</v>
      </c>
      <c r="B114" s="66">
        <v>29</v>
      </c>
      <c r="C114" s="67">
        <v>37803</v>
      </c>
      <c r="D114" s="68">
        <v>17080</v>
      </c>
      <c r="E114" s="66">
        <v>69.760000000000005</v>
      </c>
      <c r="F114" s="66">
        <v>44.64</v>
      </c>
      <c r="G114" s="69">
        <v>1329.28</v>
      </c>
      <c r="H114" s="66">
        <v>1735103</v>
      </c>
      <c r="I114" s="66">
        <v>423</v>
      </c>
    </row>
    <row r="115" spans="1:9" x14ac:dyDescent="0.25">
      <c r="A115" s="66">
        <v>1008679</v>
      </c>
      <c r="B115" s="66">
        <v>33</v>
      </c>
      <c r="C115" s="67">
        <v>37773</v>
      </c>
      <c r="D115" s="68">
        <v>24000</v>
      </c>
      <c r="E115" s="66">
        <v>77.64</v>
      </c>
      <c r="F115" s="66">
        <v>43.08</v>
      </c>
      <c r="G115" s="69">
        <v>1737.43</v>
      </c>
      <c r="H115" s="66">
        <v>1735103</v>
      </c>
      <c r="I115" s="66">
        <v>423</v>
      </c>
    </row>
    <row r="116" spans="1:9" x14ac:dyDescent="0.25">
      <c r="A116" s="66">
        <v>1008679</v>
      </c>
      <c r="B116" s="66">
        <v>29</v>
      </c>
      <c r="C116" s="67">
        <v>37742</v>
      </c>
      <c r="D116" s="68">
        <v>25880</v>
      </c>
      <c r="E116" s="66">
        <v>87.44</v>
      </c>
      <c r="F116" s="66">
        <v>52.12</v>
      </c>
      <c r="G116" s="69">
        <v>1882.52</v>
      </c>
      <c r="H116" s="66">
        <v>1735103</v>
      </c>
      <c r="I116" s="66">
        <v>423</v>
      </c>
    </row>
    <row r="117" spans="1:9" x14ac:dyDescent="0.25">
      <c r="A117" s="66">
        <v>1008679</v>
      </c>
      <c r="B117" s="66">
        <v>29</v>
      </c>
      <c r="C117" s="67">
        <v>37712</v>
      </c>
      <c r="D117" s="68">
        <v>28600</v>
      </c>
      <c r="E117" s="66">
        <v>90.32</v>
      </c>
      <c r="F117" s="66">
        <v>48.16</v>
      </c>
      <c r="G117" s="69">
        <v>2038</v>
      </c>
      <c r="H117" s="66">
        <v>1735103</v>
      </c>
      <c r="I117" s="66">
        <v>423</v>
      </c>
    </row>
    <row r="118" spans="1:9" x14ac:dyDescent="0.25">
      <c r="A118" s="66">
        <v>1008679</v>
      </c>
      <c r="B118" s="66">
        <v>32</v>
      </c>
      <c r="C118" s="67">
        <v>37681</v>
      </c>
      <c r="D118" s="68">
        <v>28080</v>
      </c>
      <c r="E118" s="66">
        <v>83.88</v>
      </c>
      <c r="F118" s="66">
        <v>48.4</v>
      </c>
      <c r="G118" s="69">
        <v>1983.81</v>
      </c>
      <c r="H118" s="66">
        <v>1735103</v>
      </c>
      <c r="I118" s="66">
        <v>423</v>
      </c>
    </row>
    <row r="119" spans="1:9" x14ac:dyDescent="0.25">
      <c r="A119" s="66">
        <v>1008679</v>
      </c>
      <c r="B119" s="66">
        <v>28</v>
      </c>
      <c r="C119" s="67">
        <v>37653</v>
      </c>
      <c r="D119" s="68">
        <v>24520</v>
      </c>
      <c r="E119" s="66">
        <v>80.84</v>
      </c>
      <c r="F119" s="66">
        <v>42.24</v>
      </c>
      <c r="G119" s="69">
        <v>1768.21</v>
      </c>
      <c r="H119" s="66">
        <v>1735103</v>
      </c>
      <c r="I119" s="66">
        <v>423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8"/>
  <sheetViews>
    <sheetView topLeftCell="A13" workbookViewId="0">
      <selection activeCell="K6" sqref="K6"/>
    </sheetView>
  </sheetViews>
  <sheetFormatPr defaultRowHeight="15" x14ac:dyDescent="0.25"/>
  <cols>
    <col min="1" max="1" width="11.5703125" customWidth="1"/>
    <col min="3" max="3" width="15" customWidth="1"/>
  </cols>
  <sheetData>
    <row r="4" spans="1:8" ht="26.25" x14ac:dyDescent="0.25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1" t="s">
        <v>7</v>
      </c>
      <c r="G4" s="1" t="s">
        <v>5</v>
      </c>
      <c r="H4" s="1" t="s">
        <v>6</v>
      </c>
    </row>
    <row r="5" spans="1:8" x14ac:dyDescent="0.25">
      <c r="A5" s="3">
        <v>41003</v>
      </c>
      <c r="B5" s="4">
        <v>21400</v>
      </c>
      <c r="C5" s="1">
        <v>764.29</v>
      </c>
      <c r="D5" s="5">
        <v>49.64</v>
      </c>
      <c r="E5" s="5">
        <v>50</v>
      </c>
      <c r="F5" s="1">
        <v>70</v>
      </c>
      <c r="G5" s="1">
        <v>1859.34</v>
      </c>
      <c r="H5" s="1">
        <v>28</v>
      </c>
    </row>
    <row r="6" spans="1:8" x14ac:dyDescent="0.25">
      <c r="A6" s="3">
        <v>40976</v>
      </c>
      <c r="B6" s="4">
        <v>23960</v>
      </c>
      <c r="C6" s="1">
        <v>798.67</v>
      </c>
      <c r="D6" s="5">
        <v>54.24</v>
      </c>
      <c r="E6" s="5">
        <v>54</v>
      </c>
      <c r="F6" s="1">
        <v>70</v>
      </c>
      <c r="G6" s="1">
        <v>2079.5300000000002</v>
      </c>
      <c r="H6" s="1">
        <v>30</v>
      </c>
    </row>
    <row r="7" spans="1:8" x14ac:dyDescent="0.25">
      <c r="A7" s="3">
        <v>40945</v>
      </c>
      <c r="B7" s="4">
        <v>26920</v>
      </c>
      <c r="C7" s="1">
        <v>815.76</v>
      </c>
      <c r="D7" s="5">
        <v>43.88</v>
      </c>
      <c r="E7" s="5">
        <v>44</v>
      </c>
      <c r="F7" s="1">
        <v>72</v>
      </c>
      <c r="G7" s="1">
        <v>2334.12</v>
      </c>
      <c r="H7" s="1">
        <v>33</v>
      </c>
    </row>
    <row r="8" spans="1:8" x14ac:dyDescent="0.25">
      <c r="A8" s="3">
        <v>40912</v>
      </c>
      <c r="B8" s="4">
        <v>21960</v>
      </c>
      <c r="C8" s="1">
        <v>784.29</v>
      </c>
      <c r="D8" s="5">
        <v>40.6</v>
      </c>
      <c r="E8" s="5">
        <v>41</v>
      </c>
      <c r="F8" s="1">
        <v>71</v>
      </c>
      <c r="G8" s="1">
        <v>1907.51</v>
      </c>
      <c r="H8" s="1">
        <v>28</v>
      </c>
    </row>
    <row r="9" spans="1:8" x14ac:dyDescent="0.25">
      <c r="A9" s="3">
        <v>40884</v>
      </c>
      <c r="B9" s="4">
        <v>22880</v>
      </c>
      <c r="C9" s="1">
        <v>762.67</v>
      </c>
      <c r="D9" s="5">
        <v>51.4</v>
      </c>
      <c r="E9" s="5">
        <v>51</v>
      </c>
      <c r="F9" s="1">
        <v>71</v>
      </c>
      <c r="G9" s="1">
        <v>1986.64</v>
      </c>
      <c r="H9" s="1">
        <v>30</v>
      </c>
    </row>
    <row r="10" spans="1:8" x14ac:dyDescent="0.25">
      <c r="A10" s="3">
        <v>40854</v>
      </c>
      <c r="B10" s="4">
        <v>24680</v>
      </c>
      <c r="C10" s="1">
        <v>747.88</v>
      </c>
      <c r="D10" s="5">
        <v>53.2</v>
      </c>
      <c r="E10" s="5">
        <v>53</v>
      </c>
      <c r="F10" s="1">
        <v>70</v>
      </c>
      <c r="G10" s="1">
        <v>2141.46</v>
      </c>
      <c r="H10" s="1">
        <v>33</v>
      </c>
    </row>
    <row r="11" spans="1:8" x14ac:dyDescent="0.25">
      <c r="A11" s="3">
        <v>40821</v>
      </c>
      <c r="B11" s="4">
        <v>19600</v>
      </c>
      <c r="C11" s="1">
        <v>700</v>
      </c>
      <c r="D11" s="5">
        <v>36.200000000000003</v>
      </c>
      <c r="E11" s="5">
        <v>36</v>
      </c>
      <c r="F11" s="1">
        <v>68</v>
      </c>
      <c r="G11" s="1">
        <v>1704.5</v>
      </c>
      <c r="H11" s="1">
        <v>28</v>
      </c>
    </row>
    <row r="12" spans="1:8" x14ac:dyDescent="0.25">
      <c r="A12" s="3">
        <v>40793</v>
      </c>
      <c r="B12" s="4">
        <v>20480</v>
      </c>
      <c r="C12" s="1">
        <v>682.67</v>
      </c>
      <c r="D12" s="5">
        <v>41.36</v>
      </c>
      <c r="E12" s="5">
        <v>41</v>
      </c>
      <c r="F12" s="1">
        <v>68</v>
      </c>
      <c r="G12" s="1">
        <v>1780.2</v>
      </c>
      <c r="H12" s="1">
        <v>30</v>
      </c>
    </row>
    <row r="13" spans="1:8" x14ac:dyDescent="0.25">
      <c r="A13" s="3">
        <v>40763</v>
      </c>
      <c r="B13" s="4">
        <v>22800</v>
      </c>
      <c r="C13" s="1">
        <v>690.91</v>
      </c>
      <c r="D13" s="5">
        <v>38.119999999999997</v>
      </c>
      <c r="E13" s="5">
        <v>38</v>
      </c>
      <c r="F13" s="1">
        <v>67</v>
      </c>
      <c r="G13" s="1">
        <v>1979.75</v>
      </c>
      <c r="H13" s="1">
        <v>33</v>
      </c>
    </row>
    <row r="14" spans="1:8" x14ac:dyDescent="0.25">
      <c r="A14" s="3">
        <v>40730</v>
      </c>
      <c r="B14" s="4">
        <v>21080</v>
      </c>
      <c r="C14" s="1">
        <v>702.67</v>
      </c>
      <c r="D14" s="5">
        <v>37.4</v>
      </c>
      <c r="E14" s="5">
        <v>37</v>
      </c>
      <c r="F14" s="1">
        <v>68</v>
      </c>
      <c r="G14" s="1">
        <v>1831.8</v>
      </c>
      <c r="H14" s="1">
        <v>30</v>
      </c>
    </row>
    <row r="15" spans="1:8" x14ac:dyDescent="0.25">
      <c r="A15" s="3">
        <v>40700</v>
      </c>
      <c r="B15" s="4">
        <v>23840</v>
      </c>
      <c r="C15" s="1">
        <v>722.42</v>
      </c>
      <c r="D15" s="5">
        <v>46.28</v>
      </c>
      <c r="E15" s="5">
        <v>46</v>
      </c>
      <c r="F15" s="1">
        <v>69</v>
      </c>
      <c r="G15" s="1">
        <v>2069.1999999999998</v>
      </c>
      <c r="H15" s="1">
        <v>33</v>
      </c>
    </row>
    <row r="16" spans="1:8" x14ac:dyDescent="0.25">
      <c r="A16" s="3">
        <v>40667</v>
      </c>
      <c r="B16" s="4">
        <v>20760</v>
      </c>
      <c r="C16" s="1">
        <v>741.43</v>
      </c>
      <c r="D16" s="5">
        <v>44.08</v>
      </c>
      <c r="E16" s="5">
        <v>44</v>
      </c>
      <c r="F16" s="1">
        <v>69</v>
      </c>
      <c r="G16" s="1">
        <v>1804.29</v>
      </c>
      <c r="H16" s="1">
        <v>28</v>
      </c>
    </row>
    <row r="17" spans="1:8" x14ac:dyDescent="0.25">
      <c r="A17" s="1"/>
      <c r="B17" s="4">
        <v>270360</v>
      </c>
      <c r="C17" s="1"/>
      <c r="D17" s="2"/>
      <c r="E17" s="2"/>
      <c r="F17" s="1"/>
      <c r="G17" s="1">
        <v>23478.34</v>
      </c>
      <c r="H17" s="1">
        <v>364</v>
      </c>
    </row>
    <row r="18" spans="1:8" x14ac:dyDescent="0.25">
      <c r="A18" s="1"/>
      <c r="B18" s="1"/>
      <c r="C18" s="1"/>
      <c r="D18" s="2"/>
      <c r="E18" s="2"/>
      <c r="F18" s="1"/>
      <c r="G18" s="1"/>
      <c r="H18" s="1"/>
    </row>
    <row r="19" spans="1:8" x14ac:dyDescent="0.25">
      <c r="A19" s="1"/>
      <c r="B19" s="1"/>
      <c r="C19" s="1"/>
      <c r="D19" s="2"/>
      <c r="E19" s="2"/>
      <c r="F19" s="1"/>
      <c r="G19" s="1"/>
      <c r="H19" s="1"/>
    </row>
    <row r="20" spans="1:8" x14ac:dyDescent="0.25">
      <c r="A20" s="6">
        <v>40639</v>
      </c>
      <c r="B20" s="7">
        <v>22760</v>
      </c>
      <c r="C20" s="8">
        <v>758.67</v>
      </c>
      <c r="D20" s="8">
        <v>50.64</v>
      </c>
      <c r="E20" s="8">
        <v>51</v>
      </c>
      <c r="F20" s="8">
        <v>70</v>
      </c>
      <c r="G20" s="8">
        <v>1976.31</v>
      </c>
      <c r="H20" s="8">
        <v>30</v>
      </c>
    </row>
    <row r="21" spans="1:8" x14ac:dyDescent="0.25">
      <c r="A21" s="6">
        <v>40609</v>
      </c>
      <c r="B21" s="7">
        <v>22040</v>
      </c>
      <c r="C21" s="8">
        <v>787.14</v>
      </c>
      <c r="D21" s="8">
        <v>50.32</v>
      </c>
      <c r="E21" s="8">
        <v>50</v>
      </c>
      <c r="F21" s="8">
        <v>71</v>
      </c>
      <c r="G21" s="8">
        <v>1914.37</v>
      </c>
      <c r="H21" s="8">
        <v>28</v>
      </c>
    </row>
    <row r="22" spans="1:8" x14ac:dyDescent="0.25">
      <c r="A22" s="6">
        <v>40581</v>
      </c>
      <c r="B22" s="7">
        <v>25320</v>
      </c>
      <c r="C22" s="8">
        <v>767.27</v>
      </c>
      <c r="D22" s="8">
        <v>42</v>
      </c>
      <c r="E22" s="8">
        <v>42</v>
      </c>
      <c r="F22" s="8">
        <v>71</v>
      </c>
      <c r="G22" s="8">
        <v>2082.81</v>
      </c>
      <c r="H22" s="8">
        <v>33</v>
      </c>
    </row>
    <row r="23" spans="1:8" x14ac:dyDescent="0.25">
      <c r="A23" s="6">
        <v>40548</v>
      </c>
      <c r="B23" s="7">
        <v>25360</v>
      </c>
      <c r="C23" s="8">
        <v>845.33</v>
      </c>
      <c r="D23" s="8">
        <v>62.8</v>
      </c>
      <c r="E23" s="8">
        <v>63</v>
      </c>
      <c r="F23" s="8">
        <v>70</v>
      </c>
      <c r="G23" s="8">
        <v>2055.41</v>
      </c>
      <c r="H23" s="8">
        <v>30</v>
      </c>
    </row>
    <row r="24" spans="1:8" x14ac:dyDescent="0.25">
      <c r="A24" s="6">
        <v>40518</v>
      </c>
      <c r="B24" s="7">
        <v>29200</v>
      </c>
      <c r="C24" s="8">
        <v>884.85</v>
      </c>
      <c r="D24" s="8">
        <v>62.8</v>
      </c>
      <c r="E24" s="8">
        <v>63</v>
      </c>
      <c r="F24" s="8">
        <v>68</v>
      </c>
      <c r="G24" s="8">
        <v>2364</v>
      </c>
      <c r="H24" s="8">
        <v>33</v>
      </c>
    </row>
    <row r="25" spans="1:8" x14ac:dyDescent="0.25">
      <c r="A25" s="6">
        <v>40486</v>
      </c>
      <c r="B25" s="7">
        <v>18560</v>
      </c>
      <c r="C25" s="8">
        <v>640</v>
      </c>
      <c r="D25" s="8">
        <v>40.96</v>
      </c>
      <c r="E25" s="8">
        <v>41</v>
      </c>
      <c r="F25" s="8">
        <v>64</v>
      </c>
      <c r="G25" s="8">
        <v>1508.94</v>
      </c>
      <c r="H25" s="8">
        <v>29</v>
      </c>
    </row>
    <row r="26" spans="1:8" x14ac:dyDescent="0.25">
      <c r="A26" s="6">
        <v>40458</v>
      </c>
      <c r="B26" s="7">
        <v>19960</v>
      </c>
      <c r="C26" s="8">
        <v>712.86</v>
      </c>
      <c r="D26" s="8">
        <v>31.88</v>
      </c>
      <c r="E26" s="8">
        <v>32</v>
      </c>
      <c r="F26" s="8">
        <v>64</v>
      </c>
      <c r="G26" s="8">
        <v>1621.44</v>
      </c>
      <c r="H26" s="8">
        <v>28</v>
      </c>
    </row>
    <row r="27" spans="1:8" x14ac:dyDescent="0.25">
      <c r="A27" s="6">
        <v>40429</v>
      </c>
      <c r="B27" s="7">
        <v>19360</v>
      </c>
      <c r="C27" s="8">
        <v>569.41</v>
      </c>
      <c r="D27" s="8">
        <v>39.119999999999997</v>
      </c>
      <c r="E27" s="8">
        <v>39</v>
      </c>
      <c r="F27" s="8">
        <v>65</v>
      </c>
      <c r="G27" s="8">
        <v>1573.23</v>
      </c>
      <c r="H27" s="8">
        <v>34</v>
      </c>
    </row>
    <row r="28" spans="1:8" x14ac:dyDescent="0.25">
      <c r="A28" s="6">
        <v>40395</v>
      </c>
      <c r="B28" s="7">
        <v>21760</v>
      </c>
      <c r="C28" s="8">
        <v>640</v>
      </c>
      <c r="D28" s="8">
        <v>39.200000000000003</v>
      </c>
      <c r="E28" s="8">
        <v>39</v>
      </c>
      <c r="F28" s="8">
        <v>64</v>
      </c>
      <c r="G28" s="8">
        <v>1765.77</v>
      </c>
      <c r="H28" s="8">
        <v>34</v>
      </c>
    </row>
    <row r="29" spans="1:8" x14ac:dyDescent="0.25">
      <c r="A29" s="6">
        <v>40361</v>
      </c>
      <c r="B29" s="7">
        <v>17480</v>
      </c>
      <c r="C29" s="8">
        <v>647.41</v>
      </c>
      <c r="D29" s="8">
        <v>37.159999999999997</v>
      </c>
      <c r="E29" s="8">
        <v>37</v>
      </c>
      <c r="F29" s="8">
        <v>65</v>
      </c>
      <c r="G29" s="8">
        <v>1421.79</v>
      </c>
      <c r="H29" s="8">
        <v>27</v>
      </c>
    </row>
    <row r="30" spans="1:8" x14ac:dyDescent="0.25">
      <c r="A30" s="6">
        <v>40336</v>
      </c>
      <c r="B30" s="7">
        <v>20800</v>
      </c>
      <c r="C30" s="8">
        <v>650</v>
      </c>
      <c r="D30" s="8">
        <v>44.76</v>
      </c>
      <c r="E30" s="8">
        <v>45</v>
      </c>
      <c r="F30" s="8">
        <v>66</v>
      </c>
      <c r="G30" s="8">
        <v>1688.59</v>
      </c>
      <c r="H30" s="8">
        <v>32</v>
      </c>
    </row>
    <row r="31" spans="1:8" x14ac:dyDescent="0.25">
      <c r="A31" s="6">
        <v>40303</v>
      </c>
      <c r="B31" s="7">
        <v>21760</v>
      </c>
      <c r="C31" s="8">
        <v>701.94</v>
      </c>
      <c r="D31" s="8">
        <v>44.76</v>
      </c>
      <c r="E31" s="8">
        <v>45</v>
      </c>
      <c r="F31" s="8">
        <v>66</v>
      </c>
      <c r="G31" s="8">
        <v>1765.75</v>
      </c>
      <c r="H31" s="8">
        <v>31</v>
      </c>
    </row>
    <row r="32" spans="1:8" x14ac:dyDescent="0.25">
      <c r="A32" s="6"/>
      <c r="B32" s="7">
        <v>264360</v>
      </c>
      <c r="C32" s="8"/>
      <c r="D32" s="8"/>
      <c r="E32" s="8"/>
      <c r="F32" s="8"/>
      <c r="G32" s="8">
        <v>21738.41</v>
      </c>
      <c r="H32" s="8">
        <v>369</v>
      </c>
    </row>
    <row r="33" spans="1:8" x14ac:dyDescent="0.25">
      <c r="A33" s="6"/>
      <c r="B33" s="7"/>
      <c r="C33" s="8"/>
      <c r="D33" s="8"/>
      <c r="E33" s="8"/>
      <c r="F33" s="8"/>
      <c r="G33" s="8"/>
      <c r="H33" s="8"/>
    </row>
    <row r="34" spans="1:8" x14ac:dyDescent="0.25">
      <c r="A34" s="6"/>
      <c r="B34" s="7"/>
      <c r="C34" s="8"/>
      <c r="D34" s="8"/>
      <c r="E34" s="8"/>
      <c r="F34" s="8"/>
      <c r="G34" s="8"/>
      <c r="H34" s="8"/>
    </row>
    <row r="35" spans="1:8" x14ac:dyDescent="0.25">
      <c r="A35" s="6">
        <v>40273</v>
      </c>
      <c r="B35" s="7">
        <v>21800</v>
      </c>
      <c r="C35" s="8">
        <v>681.25</v>
      </c>
      <c r="D35" s="8">
        <v>38</v>
      </c>
      <c r="E35" s="8">
        <v>38</v>
      </c>
      <c r="F35" s="8">
        <v>66</v>
      </c>
      <c r="G35" s="8">
        <v>1768.96</v>
      </c>
      <c r="H35" s="8">
        <v>32</v>
      </c>
    </row>
    <row r="36" spans="1:8" x14ac:dyDescent="0.25">
      <c r="A36" s="6">
        <v>40239</v>
      </c>
      <c r="B36" s="7">
        <v>18960</v>
      </c>
      <c r="C36" s="8">
        <v>677.14</v>
      </c>
      <c r="D36" s="8">
        <v>44.76</v>
      </c>
      <c r="E36" s="8">
        <v>45</v>
      </c>
      <c r="F36" s="8">
        <v>66</v>
      </c>
      <c r="G36" s="8">
        <v>1540.73</v>
      </c>
      <c r="H36" s="8">
        <v>28</v>
      </c>
    </row>
    <row r="37" spans="1:8" x14ac:dyDescent="0.25">
      <c r="A37" s="6">
        <v>40211</v>
      </c>
      <c r="B37" s="7">
        <v>11120</v>
      </c>
      <c r="C37" s="8">
        <v>427.69</v>
      </c>
      <c r="D37" s="8">
        <v>38.880000000000003</v>
      </c>
      <c r="E37" s="8">
        <v>39</v>
      </c>
      <c r="F37" s="8">
        <v>47</v>
      </c>
      <c r="G37" s="8">
        <v>1093.0899999999999</v>
      </c>
      <c r="H37" s="8">
        <v>26</v>
      </c>
    </row>
    <row r="38" spans="1:8" x14ac:dyDescent="0.25">
      <c r="A38" s="6">
        <v>40190</v>
      </c>
      <c r="B38" s="7">
        <v>25920</v>
      </c>
      <c r="C38" s="8">
        <v>762.35</v>
      </c>
      <c r="D38" s="8">
        <v>48.76</v>
      </c>
      <c r="E38" s="8">
        <v>49</v>
      </c>
      <c r="F38" s="8">
        <v>81</v>
      </c>
      <c r="G38" s="8">
        <v>1943.52</v>
      </c>
      <c r="H38" s="8">
        <v>34</v>
      </c>
    </row>
    <row r="39" spans="1:8" x14ac:dyDescent="0.25">
      <c r="A39" s="6">
        <v>40151</v>
      </c>
      <c r="B39" s="7">
        <v>19200</v>
      </c>
      <c r="C39" s="8">
        <v>685.71</v>
      </c>
      <c r="D39" s="8">
        <v>48.76</v>
      </c>
      <c r="E39" s="8">
        <v>49</v>
      </c>
      <c r="F39" s="8">
        <v>66</v>
      </c>
      <c r="G39" s="8">
        <v>1443.74</v>
      </c>
      <c r="H39" s="8">
        <v>28</v>
      </c>
    </row>
    <row r="40" spans="1:8" x14ac:dyDescent="0.25">
      <c r="A40" s="6">
        <v>40123</v>
      </c>
      <c r="B40" s="7">
        <v>23480</v>
      </c>
      <c r="C40" s="8">
        <v>690.59</v>
      </c>
      <c r="D40" s="8">
        <v>35.32</v>
      </c>
      <c r="E40" s="8">
        <v>35</v>
      </c>
      <c r="F40" s="8">
        <v>66</v>
      </c>
      <c r="G40" s="8">
        <v>1762.05</v>
      </c>
      <c r="H40" s="8">
        <v>34</v>
      </c>
    </row>
    <row r="41" spans="1:8" x14ac:dyDescent="0.25">
      <c r="A41" s="6">
        <v>40091</v>
      </c>
      <c r="B41" s="7">
        <v>19360</v>
      </c>
      <c r="C41" s="8">
        <v>645.33000000000004</v>
      </c>
      <c r="D41" s="8">
        <v>33.08</v>
      </c>
      <c r="E41" s="8">
        <v>33</v>
      </c>
      <c r="F41" s="8">
        <v>65</v>
      </c>
      <c r="G41" s="8">
        <v>1455.64</v>
      </c>
      <c r="H41" s="8">
        <v>30</v>
      </c>
    </row>
    <row r="42" spans="1:8" x14ac:dyDescent="0.25">
      <c r="A42" s="6">
        <v>40059</v>
      </c>
      <c r="B42" s="7">
        <v>18600</v>
      </c>
      <c r="C42" s="8">
        <v>641.38</v>
      </c>
      <c r="D42" s="8">
        <v>35.68</v>
      </c>
      <c r="E42" s="8">
        <v>36</v>
      </c>
      <c r="F42" s="8">
        <v>65</v>
      </c>
      <c r="G42" s="8">
        <v>1414.42</v>
      </c>
      <c r="H42" s="8">
        <v>29</v>
      </c>
    </row>
    <row r="43" spans="1:8" x14ac:dyDescent="0.25">
      <c r="A43" s="6">
        <v>40030</v>
      </c>
      <c r="B43" s="7">
        <v>22120</v>
      </c>
      <c r="C43" s="8">
        <v>670.3</v>
      </c>
      <c r="D43" s="8">
        <v>34.799999999999997</v>
      </c>
      <c r="E43" s="8">
        <v>35</v>
      </c>
      <c r="F43" s="8">
        <v>66</v>
      </c>
      <c r="G43" s="8">
        <v>1680.55</v>
      </c>
      <c r="H43" s="8">
        <v>33</v>
      </c>
    </row>
    <row r="44" spans="1:8" x14ac:dyDescent="0.25">
      <c r="A44" s="6">
        <v>40000</v>
      </c>
      <c r="B44" s="7">
        <v>14960</v>
      </c>
      <c r="C44" s="8">
        <v>650.42999999999995</v>
      </c>
      <c r="D44" s="8">
        <v>32.76</v>
      </c>
      <c r="E44" s="8">
        <v>33</v>
      </c>
      <c r="F44" s="8">
        <v>66</v>
      </c>
      <c r="G44" s="8">
        <v>1141.58</v>
      </c>
      <c r="H44" s="8">
        <v>23</v>
      </c>
    </row>
    <row r="45" spans="1:8" x14ac:dyDescent="0.25">
      <c r="A45" s="6">
        <v>39974</v>
      </c>
      <c r="B45" s="7">
        <v>24760</v>
      </c>
      <c r="C45" s="8">
        <v>634.87</v>
      </c>
      <c r="D45" s="8">
        <v>35.200000000000003</v>
      </c>
      <c r="E45" s="8">
        <v>35</v>
      </c>
      <c r="F45" s="8">
        <v>65</v>
      </c>
      <c r="G45" s="8">
        <v>1879.29</v>
      </c>
      <c r="H45" s="8">
        <v>39</v>
      </c>
    </row>
    <row r="46" spans="1:8" x14ac:dyDescent="0.25">
      <c r="A46" s="6">
        <v>39938</v>
      </c>
      <c r="B46" s="7">
        <v>19080</v>
      </c>
      <c r="C46" s="8">
        <v>657.93</v>
      </c>
      <c r="D46" s="8">
        <v>37.68</v>
      </c>
      <c r="E46" s="8">
        <v>38</v>
      </c>
      <c r="F46" s="8">
        <v>66</v>
      </c>
      <c r="G46" s="8">
        <v>1451.71</v>
      </c>
      <c r="H46" s="8">
        <v>29</v>
      </c>
    </row>
    <row r="47" spans="1:8" x14ac:dyDescent="0.25">
      <c r="A47" s="6"/>
      <c r="B47" s="7">
        <v>239360</v>
      </c>
      <c r="C47" s="8"/>
      <c r="D47" s="8"/>
      <c r="E47" s="8"/>
      <c r="F47" s="8"/>
      <c r="G47" s="8">
        <v>18575.279999999995</v>
      </c>
      <c r="H47" s="8">
        <v>365</v>
      </c>
    </row>
    <row r="48" spans="1:8" x14ac:dyDescent="0.25">
      <c r="A48" s="6"/>
      <c r="B48" s="7"/>
      <c r="C48" s="8"/>
      <c r="D48" s="8"/>
      <c r="E48" s="8"/>
      <c r="F48" s="8"/>
      <c r="G48" s="8"/>
      <c r="H4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R43" sqref="R43"/>
    </sheetView>
  </sheetViews>
  <sheetFormatPr defaultRowHeight="15" x14ac:dyDescent="0.25"/>
  <cols>
    <col min="1" max="1" width="11.5703125" style="36" customWidth="1"/>
    <col min="2" max="2" width="9.140625" style="36"/>
    <col min="3" max="3" width="15" style="36" customWidth="1"/>
    <col min="4" max="8" width="9.140625" style="36"/>
    <col min="15" max="15" width="10.5703125" bestFit="1" customWidth="1"/>
  </cols>
  <sheetData>
    <row r="1" spans="1:16" ht="39" customHeight="1" x14ac:dyDescent="0.25">
      <c r="A1" s="37" t="s">
        <v>0</v>
      </c>
      <c r="B1" s="37" t="s">
        <v>1</v>
      </c>
      <c r="C1" s="37" t="s">
        <v>2</v>
      </c>
      <c r="D1" s="32" t="s">
        <v>3</v>
      </c>
      <c r="E1" s="32" t="s">
        <v>4</v>
      </c>
      <c r="F1" s="37" t="s">
        <v>7</v>
      </c>
      <c r="G1" s="37" t="s">
        <v>5</v>
      </c>
      <c r="H1" s="37" t="s">
        <v>6</v>
      </c>
      <c r="I1" s="10"/>
      <c r="J1" s="38" t="s">
        <v>54</v>
      </c>
      <c r="K1" s="38" t="s">
        <v>1</v>
      </c>
      <c r="L1" s="38" t="s">
        <v>2</v>
      </c>
      <c r="M1" s="38" t="s">
        <v>55</v>
      </c>
      <c r="N1" s="37" t="s">
        <v>6</v>
      </c>
      <c r="O1" s="38" t="s">
        <v>56</v>
      </c>
      <c r="P1" s="38" t="s">
        <v>57</v>
      </c>
    </row>
    <row r="2" spans="1:16" x14ac:dyDescent="0.25">
      <c r="A2" s="33">
        <v>41003</v>
      </c>
      <c r="B2" s="34">
        <v>21400</v>
      </c>
      <c r="C2" s="31">
        <v>764.29</v>
      </c>
      <c r="D2" s="35">
        <v>49.64</v>
      </c>
      <c r="E2" s="35">
        <v>50</v>
      </c>
      <c r="F2" s="31">
        <v>70</v>
      </c>
      <c r="G2" s="31">
        <v>1859.34</v>
      </c>
      <c r="H2" s="31">
        <v>28</v>
      </c>
      <c r="J2" s="11">
        <v>40969</v>
      </c>
      <c r="K2" s="34">
        <v>21400</v>
      </c>
      <c r="L2" s="31">
        <v>764.29</v>
      </c>
      <c r="M2" s="35">
        <v>50</v>
      </c>
      <c r="N2" s="31">
        <v>28</v>
      </c>
      <c r="O2" s="12">
        <f>M2*N2*24</f>
        <v>33600</v>
      </c>
      <c r="P2" s="43">
        <f>K2/O2*100</f>
        <v>63.69047619047619</v>
      </c>
    </row>
    <row r="3" spans="1:16" x14ac:dyDescent="0.25">
      <c r="A3" s="33">
        <v>40976</v>
      </c>
      <c r="B3" s="34">
        <v>23960</v>
      </c>
      <c r="C3" s="31">
        <v>798.67</v>
      </c>
      <c r="D3" s="35">
        <v>54.24</v>
      </c>
      <c r="E3" s="35">
        <v>54</v>
      </c>
      <c r="F3" s="31">
        <v>70</v>
      </c>
      <c r="G3" s="31">
        <v>2079.5300000000002</v>
      </c>
      <c r="H3" s="31">
        <v>30</v>
      </c>
      <c r="J3" s="11">
        <v>40940</v>
      </c>
      <c r="K3" s="34">
        <v>23960</v>
      </c>
      <c r="L3" s="31">
        <v>798.67</v>
      </c>
      <c r="M3" s="35">
        <v>54</v>
      </c>
      <c r="N3" s="31">
        <v>30</v>
      </c>
      <c r="O3" s="12">
        <f t="shared" ref="O3:O37" si="0">M3*N3*24</f>
        <v>38880</v>
      </c>
      <c r="P3" s="43">
        <f t="shared" ref="P3:P37" si="1">K3/O3*100</f>
        <v>61.625514403292179</v>
      </c>
    </row>
    <row r="4" spans="1:16" x14ac:dyDescent="0.25">
      <c r="A4" s="33">
        <v>40945</v>
      </c>
      <c r="B4" s="34">
        <v>26920</v>
      </c>
      <c r="C4" s="31">
        <v>815.76</v>
      </c>
      <c r="D4" s="35">
        <v>43.88</v>
      </c>
      <c r="E4" s="35">
        <v>44</v>
      </c>
      <c r="F4" s="31">
        <v>72</v>
      </c>
      <c r="G4" s="31">
        <v>2334.12</v>
      </c>
      <c r="H4" s="31">
        <v>33</v>
      </c>
      <c r="J4" s="11">
        <v>40909</v>
      </c>
      <c r="K4" s="34">
        <v>26920</v>
      </c>
      <c r="L4" s="31">
        <v>815.76</v>
      </c>
      <c r="M4" s="35">
        <v>44</v>
      </c>
      <c r="N4" s="31">
        <v>33</v>
      </c>
      <c r="O4" s="12">
        <f t="shared" si="0"/>
        <v>34848</v>
      </c>
      <c r="P4" s="43">
        <f t="shared" si="1"/>
        <v>77.249770431588615</v>
      </c>
    </row>
    <row r="5" spans="1:16" x14ac:dyDescent="0.25">
      <c r="A5" s="33">
        <v>40912</v>
      </c>
      <c r="B5" s="34">
        <v>21960</v>
      </c>
      <c r="C5" s="31">
        <v>784.29</v>
      </c>
      <c r="D5" s="35">
        <v>40.6</v>
      </c>
      <c r="E5" s="35">
        <v>41</v>
      </c>
      <c r="F5" s="31">
        <v>71</v>
      </c>
      <c r="G5" s="31">
        <v>1907.51</v>
      </c>
      <c r="H5" s="31">
        <v>28</v>
      </c>
      <c r="J5" s="11">
        <v>40878</v>
      </c>
      <c r="K5" s="34">
        <v>21960</v>
      </c>
      <c r="L5" s="31">
        <v>784.29</v>
      </c>
      <c r="M5" s="35">
        <v>41</v>
      </c>
      <c r="N5" s="31">
        <v>28</v>
      </c>
      <c r="O5" s="12">
        <f t="shared" si="0"/>
        <v>27552</v>
      </c>
      <c r="P5" s="43">
        <f t="shared" si="1"/>
        <v>79.703832752613238</v>
      </c>
    </row>
    <row r="6" spans="1:16" x14ac:dyDescent="0.25">
      <c r="A6" s="33">
        <v>40884</v>
      </c>
      <c r="B6" s="34">
        <v>22880</v>
      </c>
      <c r="C6" s="31">
        <v>762.67</v>
      </c>
      <c r="D6" s="35">
        <v>51.4</v>
      </c>
      <c r="E6" s="35">
        <v>51</v>
      </c>
      <c r="F6" s="31">
        <v>71</v>
      </c>
      <c r="G6" s="31">
        <v>1986.64</v>
      </c>
      <c r="H6" s="31">
        <v>30</v>
      </c>
      <c r="J6" s="11">
        <v>40848</v>
      </c>
      <c r="K6" s="34">
        <v>22880</v>
      </c>
      <c r="L6" s="31">
        <v>762.67</v>
      </c>
      <c r="M6" s="35">
        <v>51</v>
      </c>
      <c r="N6" s="31">
        <v>30</v>
      </c>
      <c r="O6" s="12">
        <f t="shared" si="0"/>
        <v>36720</v>
      </c>
      <c r="P6" s="43">
        <f t="shared" si="1"/>
        <v>62.309368191721134</v>
      </c>
    </row>
    <row r="7" spans="1:16" x14ac:dyDescent="0.25">
      <c r="A7" s="33">
        <v>40854</v>
      </c>
      <c r="B7" s="34">
        <v>24680</v>
      </c>
      <c r="C7" s="31">
        <v>747.88</v>
      </c>
      <c r="D7" s="35">
        <v>53.2</v>
      </c>
      <c r="E7" s="35">
        <v>53</v>
      </c>
      <c r="F7" s="31">
        <v>70</v>
      </c>
      <c r="G7" s="31">
        <v>2141.46</v>
      </c>
      <c r="H7" s="31">
        <v>33</v>
      </c>
      <c r="J7" s="11">
        <v>40817</v>
      </c>
      <c r="K7" s="34">
        <v>24680</v>
      </c>
      <c r="L7" s="31">
        <v>747.88</v>
      </c>
      <c r="M7" s="35">
        <v>53</v>
      </c>
      <c r="N7" s="31">
        <v>33</v>
      </c>
      <c r="O7" s="12">
        <f t="shared" si="0"/>
        <v>41976</v>
      </c>
      <c r="P7" s="43">
        <f t="shared" si="1"/>
        <v>58.795502191728609</v>
      </c>
    </row>
    <row r="8" spans="1:16" x14ac:dyDescent="0.25">
      <c r="A8" s="33">
        <v>40821</v>
      </c>
      <c r="B8" s="34">
        <v>19600</v>
      </c>
      <c r="C8" s="31">
        <v>700</v>
      </c>
      <c r="D8" s="35">
        <v>36.200000000000003</v>
      </c>
      <c r="E8" s="35">
        <v>36</v>
      </c>
      <c r="F8" s="31">
        <v>68</v>
      </c>
      <c r="G8" s="31">
        <v>1704.5</v>
      </c>
      <c r="H8" s="31">
        <v>28</v>
      </c>
      <c r="J8" s="11">
        <v>40787</v>
      </c>
      <c r="K8" s="34">
        <v>19600</v>
      </c>
      <c r="L8" s="31">
        <v>700</v>
      </c>
      <c r="M8" s="35">
        <v>36</v>
      </c>
      <c r="N8" s="31">
        <v>28</v>
      </c>
      <c r="O8" s="12">
        <f t="shared" si="0"/>
        <v>24192</v>
      </c>
      <c r="P8" s="43">
        <f t="shared" si="1"/>
        <v>81.018518518518519</v>
      </c>
    </row>
    <row r="9" spans="1:16" x14ac:dyDescent="0.25">
      <c r="A9" s="33">
        <v>40793</v>
      </c>
      <c r="B9" s="34">
        <v>20480</v>
      </c>
      <c r="C9" s="31">
        <v>682.67</v>
      </c>
      <c r="D9" s="35">
        <v>41.36</v>
      </c>
      <c r="E9" s="35">
        <v>41</v>
      </c>
      <c r="F9" s="31">
        <v>68</v>
      </c>
      <c r="G9" s="31">
        <v>1780.2</v>
      </c>
      <c r="H9" s="31">
        <v>30</v>
      </c>
      <c r="J9" s="11">
        <v>40756</v>
      </c>
      <c r="K9" s="34">
        <v>20480</v>
      </c>
      <c r="L9" s="31">
        <v>682.67</v>
      </c>
      <c r="M9" s="35">
        <v>41</v>
      </c>
      <c r="N9" s="31">
        <v>30</v>
      </c>
      <c r="O9" s="12">
        <f t="shared" si="0"/>
        <v>29520</v>
      </c>
      <c r="P9" s="43">
        <f t="shared" si="1"/>
        <v>69.376693766937663</v>
      </c>
    </row>
    <row r="10" spans="1:16" x14ac:dyDescent="0.25">
      <c r="A10" s="33">
        <v>40763</v>
      </c>
      <c r="B10" s="34">
        <v>22800</v>
      </c>
      <c r="C10" s="31">
        <v>690.91</v>
      </c>
      <c r="D10" s="35">
        <v>38.119999999999997</v>
      </c>
      <c r="E10" s="35">
        <v>38</v>
      </c>
      <c r="F10" s="31">
        <v>67</v>
      </c>
      <c r="G10" s="31">
        <v>1979.75</v>
      </c>
      <c r="H10" s="31">
        <v>33</v>
      </c>
      <c r="J10" s="11">
        <v>40725</v>
      </c>
      <c r="K10" s="34">
        <v>22800</v>
      </c>
      <c r="L10" s="31">
        <v>690.91</v>
      </c>
      <c r="M10" s="35">
        <v>38</v>
      </c>
      <c r="N10" s="31">
        <v>33</v>
      </c>
      <c r="O10" s="12">
        <f t="shared" si="0"/>
        <v>30096</v>
      </c>
      <c r="P10" s="43">
        <f t="shared" si="1"/>
        <v>75.757575757575751</v>
      </c>
    </row>
    <row r="11" spans="1:16" x14ac:dyDescent="0.25">
      <c r="A11" s="33">
        <v>40730</v>
      </c>
      <c r="B11" s="34">
        <v>21080</v>
      </c>
      <c r="C11" s="31">
        <v>702.67</v>
      </c>
      <c r="D11" s="35">
        <v>37.4</v>
      </c>
      <c r="E11" s="35">
        <v>37</v>
      </c>
      <c r="F11" s="31">
        <v>68</v>
      </c>
      <c r="G11" s="31">
        <v>1831.8</v>
      </c>
      <c r="H11" s="31">
        <v>30</v>
      </c>
      <c r="J11" s="11">
        <v>40695</v>
      </c>
      <c r="K11" s="34">
        <v>21080</v>
      </c>
      <c r="L11" s="31">
        <v>702.67</v>
      </c>
      <c r="M11" s="35">
        <v>37</v>
      </c>
      <c r="N11" s="31">
        <v>30</v>
      </c>
      <c r="O11" s="12">
        <f t="shared" si="0"/>
        <v>26640</v>
      </c>
      <c r="P11" s="43">
        <f t="shared" si="1"/>
        <v>79.129129129129126</v>
      </c>
    </row>
    <row r="12" spans="1:16" x14ac:dyDescent="0.25">
      <c r="A12" s="33">
        <v>40700</v>
      </c>
      <c r="B12" s="34">
        <v>23840</v>
      </c>
      <c r="C12" s="31">
        <v>722.42</v>
      </c>
      <c r="D12" s="35">
        <v>46.28</v>
      </c>
      <c r="E12" s="35">
        <v>46</v>
      </c>
      <c r="F12" s="31">
        <v>69</v>
      </c>
      <c r="G12" s="31">
        <v>2069.1999999999998</v>
      </c>
      <c r="H12" s="31">
        <v>33</v>
      </c>
      <c r="J12" s="11">
        <v>40664</v>
      </c>
      <c r="K12" s="34">
        <v>23840</v>
      </c>
      <c r="L12" s="31">
        <v>722.42</v>
      </c>
      <c r="M12" s="35">
        <v>46</v>
      </c>
      <c r="N12" s="31">
        <v>33</v>
      </c>
      <c r="O12" s="12">
        <f t="shared" si="0"/>
        <v>36432</v>
      </c>
      <c r="P12" s="43">
        <f t="shared" si="1"/>
        <v>65.436978480456744</v>
      </c>
    </row>
    <row r="13" spans="1:16" x14ac:dyDescent="0.25">
      <c r="A13" s="33">
        <v>40667</v>
      </c>
      <c r="B13" s="34">
        <v>20760</v>
      </c>
      <c r="C13" s="31">
        <v>741.43</v>
      </c>
      <c r="D13" s="35">
        <v>44.08</v>
      </c>
      <c r="E13" s="35">
        <v>44</v>
      </c>
      <c r="F13" s="31">
        <v>69</v>
      </c>
      <c r="G13" s="31">
        <v>1804.29</v>
      </c>
      <c r="H13" s="31">
        <v>28</v>
      </c>
      <c r="J13" s="11">
        <v>40634</v>
      </c>
      <c r="K13" s="34">
        <v>20760</v>
      </c>
      <c r="L13" s="31">
        <v>741.43</v>
      </c>
      <c r="M13" s="35">
        <v>44</v>
      </c>
      <c r="N13" s="31">
        <v>28</v>
      </c>
      <c r="O13" s="12">
        <f t="shared" si="0"/>
        <v>29568</v>
      </c>
      <c r="P13" s="43">
        <f t="shared" si="1"/>
        <v>70.211038961038966</v>
      </c>
    </row>
    <row r="14" spans="1:16" x14ac:dyDescent="0.25">
      <c r="A14" s="33">
        <v>40639</v>
      </c>
      <c r="B14" s="34">
        <v>22760</v>
      </c>
      <c r="C14" s="31">
        <v>758.67</v>
      </c>
      <c r="D14" s="31">
        <v>50.64</v>
      </c>
      <c r="E14" s="31">
        <v>51</v>
      </c>
      <c r="F14" s="31">
        <v>70</v>
      </c>
      <c r="G14" s="31">
        <v>1976.31</v>
      </c>
      <c r="H14" s="31">
        <v>30</v>
      </c>
      <c r="J14" s="11">
        <v>40603</v>
      </c>
      <c r="K14" s="34">
        <v>22760</v>
      </c>
      <c r="L14" s="31">
        <v>758.67</v>
      </c>
      <c r="M14" s="31">
        <v>51</v>
      </c>
      <c r="N14" s="31">
        <v>30</v>
      </c>
      <c r="O14" s="12">
        <f t="shared" si="0"/>
        <v>36720</v>
      </c>
      <c r="P14" s="43">
        <f t="shared" si="1"/>
        <v>61.98257080610022</v>
      </c>
    </row>
    <row r="15" spans="1:16" x14ac:dyDescent="0.25">
      <c r="A15" s="33">
        <v>40609</v>
      </c>
      <c r="B15" s="34">
        <v>22040</v>
      </c>
      <c r="C15" s="31">
        <v>787.14</v>
      </c>
      <c r="D15" s="31">
        <v>50.32</v>
      </c>
      <c r="E15" s="31">
        <v>50</v>
      </c>
      <c r="F15" s="31">
        <v>71</v>
      </c>
      <c r="G15" s="31">
        <v>1914.37</v>
      </c>
      <c r="H15" s="31">
        <v>28</v>
      </c>
      <c r="J15" s="11">
        <v>40575</v>
      </c>
      <c r="K15" s="34">
        <v>22040</v>
      </c>
      <c r="L15" s="31">
        <v>787.14</v>
      </c>
      <c r="M15" s="31">
        <v>50</v>
      </c>
      <c r="N15" s="31">
        <v>28</v>
      </c>
      <c r="O15" s="12">
        <f t="shared" si="0"/>
        <v>33600</v>
      </c>
      <c r="P15" s="43">
        <f t="shared" si="1"/>
        <v>65.595238095238102</v>
      </c>
    </row>
    <row r="16" spans="1:16" x14ac:dyDescent="0.25">
      <c r="A16" s="33">
        <v>40581</v>
      </c>
      <c r="B16" s="34">
        <v>25320</v>
      </c>
      <c r="C16" s="31">
        <v>767.27</v>
      </c>
      <c r="D16" s="31">
        <v>42</v>
      </c>
      <c r="E16" s="31">
        <v>42</v>
      </c>
      <c r="F16" s="31">
        <v>71</v>
      </c>
      <c r="G16" s="31">
        <v>2082.81</v>
      </c>
      <c r="H16" s="31">
        <v>33</v>
      </c>
      <c r="J16" s="11">
        <v>40544</v>
      </c>
      <c r="K16" s="34">
        <v>25320</v>
      </c>
      <c r="L16" s="31">
        <v>767.27</v>
      </c>
      <c r="M16" s="31">
        <v>42</v>
      </c>
      <c r="N16" s="31">
        <v>33</v>
      </c>
      <c r="O16" s="12">
        <f t="shared" si="0"/>
        <v>33264</v>
      </c>
      <c r="P16" s="43">
        <f t="shared" si="1"/>
        <v>76.118326118326124</v>
      </c>
    </row>
    <row r="17" spans="1:16" x14ac:dyDescent="0.25">
      <c r="A17" s="33">
        <v>40548</v>
      </c>
      <c r="B17" s="34">
        <v>25360</v>
      </c>
      <c r="C17" s="31">
        <v>845.33</v>
      </c>
      <c r="D17" s="31">
        <v>62.8</v>
      </c>
      <c r="E17" s="31">
        <v>63</v>
      </c>
      <c r="F17" s="31">
        <v>70</v>
      </c>
      <c r="G17" s="31">
        <v>2055.41</v>
      </c>
      <c r="H17" s="31">
        <v>30</v>
      </c>
      <c r="J17" s="11">
        <v>40513</v>
      </c>
      <c r="K17" s="34">
        <v>25360</v>
      </c>
      <c r="L17" s="31">
        <v>845.33</v>
      </c>
      <c r="M17" s="31">
        <v>63</v>
      </c>
      <c r="N17" s="31">
        <v>30</v>
      </c>
      <c r="O17" s="12">
        <f t="shared" si="0"/>
        <v>45360</v>
      </c>
      <c r="P17" s="43">
        <f t="shared" si="1"/>
        <v>55.908289241622576</v>
      </c>
    </row>
    <row r="18" spans="1:16" x14ac:dyDescent="0.25">
      <c r="A18" s="33">
        <v>40518</v>
      </c>
      <c r="B18" s="34">
        <v>29200</v>
      </c>
      <c r="C18" s="31">
        <v>884.85</v>
      </c>
      <c r="D18" s="31">
        <v>62.8</v>
      </c>
      <c r="E18" s="31">
        <v>63</v>
      </c>
      <c r="F18" s="31">
        <v>68</v>
      </c>
      <c r="G18" s="31">
        <v>2364</v>
      </c>
      <c r="H18" s="31">
        <v>33</v>
      </c>
      <c r="J18" s="11">
        <v>40483</v>
      </c>
      <c r="K18" s="34">
        <v>29200</v>
      </c>
      <c r="L18" s="31">
        <v>884.85</v>
      </c>
      <c r="M18" s="31">
        <v>63</v>
      </c>
      <c r="N18" s="31">
        <v>33</v>
      </c>
      <c r="O18" s="12">
        <f t="shared" si="0"/>
        <v>49896</v>
      </c>
      <c r="P18" s="43">
        <f t="shared" si="1"/>
        <v>58.521725188391862</v>
      </c>
    </row>
    <row r="19" spans="1:16" x14ac:dyDescent="0.25">
      <c r="A19" s="33">
        <v>40486</v>
      </c>
      <c r="B19" s="34">
        <v>18560</v>
      </c>
      <c r="C19" s="31">
        <v>640</v>
      </c>
      <c r="D19" s="31">
        <v>40.96</v>
      </c>
      <c r="E19" s="31">
        <v>41</v>
      </c>
      <c r="F19" s="31">
        <v>64</v>
      </c>
      <c r="G19" s="31">
        <v>1508.94</v>
      </c>
      <c r="H19" s="31">
        <v>29</v>
      </c>
      <c r="J19" s="11">
        <v>40452</v>
      </c>
      <c r="K19" s="34">
        <v>18560</v>
      </c>
      <c r="L19" s="31">
        <v>640</v>
      </c>
      <c r="M19" s="31">
        <v>41</v>
      </c>
      <c r="N19" s="31">
        <v>29</v>
      </c>
      <c r="O19" s="12">
        <f t="shared" si="0"/>
        <v>28536</v>
      </c>
      <c r="P19" s="43">
        <f t="shared" si="1"/>
        <v>65.040650406504056</v>
      </c>
    </row>
    <row r="20" spans="1:16" x14ac:dyDescent="0.25">
      <c r="A20" s="33">
        <v>40458</v>
      </c>
      <c r="B20" s="34">
        <v>19960</v>
      </c>
      <c r="C20" s="31">
        <v>712.86</v>
      </c>
      <c r="D20" s="31">
        <v>31.88</v>
      </c>
      <c r="E20" s="31">
        <v>32</v>
      </c>
      <c r="F20" s="31">
        <v>64</v>
      </c>
      <c r="G20" s="31">
        <v>1621.44</v>
      </c>
      <c r="H20" s="31">
        <v>28</v>
      </c>
      <c r="J20" s="11">
        <v>40422</v>
      </c>
      <c r="K20" s="34">
        <v>19960</v>
      </c>
      <c r="L20" s="31">
        <v>712.86</v>
      </c>
      <c r="M20" s="31">
        <v>32</v>
      </c>
      <c r="N20" s="31">
        <v>28</v>
      </c>
      <c r="O20" s="12">
        <f t="shared" si="0"/>
        <v>21504</v>
      </c>
      <c r="P20" s="43">
        <f t="shared" si="1"/>
        <v>92.819940476190482</v>
      </c>
    </row>
    <row r="21" spans="1:16" x14ac:dyDescent="0.25">
      <c r="A21" s="33">
        <v>40429</v>
      </c>
      <c r="B21" s="34">
        <v>19360</v>
      </c>
      <c r="C21" s="31">
        <v>569.41</v>
      </c>
      <c r="D21" s="31">
        <v>39.119999999999997</v>
      </c>
      <c r="E21" s="31">
        <v>39</v>
      </c>
      <c r="F21" s="31">
        <v>65</v>
      </c>
      <c r="G21" s="31">
        <v>1573.23</v>
      </c>
      <c r="H21" s="31">
        <v>34</v>
      </c>
      <c r="J21" s="11">
        <v>40391</v>
      </c>
      <c r="K21" s="34">
        <v>19360</v>
      </c>
      <c r="L21" s="31">
        <v>569.41</v>
      </c>
      <c r="M21" s="31">
        <v>39</v>
      </c>
      <c r="N21" s="31">
        <v>34</v>
      </c>
      <c r="O21" s="12">
        <f t="shared" si="0"/>
        <v>31824</v>
      </c>
      <c r="P21" s="43">
        <f t="shared" si="1"/>
        <v>60.834590246354949</v>
      </c>
    </row>
    <row r="22" spans="1:16" x14ac:dyDescent="0.25">
      <c r="A22" s="33">
        <v>40395</v>
      </c>
      <c r="B22" s="34">
        <v>21760</v>
      </c>
      <c r="C22" s="31">
        <v>640</v>
      </c>
      <c r="D22" s="31">
        <v>39.200000000000003</v>
      </c>
      <c r="E22" s="31">
        <v>39</v>
      </c>
      <c r="F22" s="31">
        <v>64</v>
      </c>
      <c r="G22" s="31">
        <v>1765.77</v>
      </c>
      <c r="H22" s="31">
        <v>34</v>
      </c>
      <c r="J22" s="11">
        <v>40360</v>
      </c>
      <c r="K22" s="34">
        <v>21760</v>
      </c>
      <c r="L22" s="31">
        <v>640</v>
      </c>
      <c r="M22" s="31">
        <v>39</v>
      </c>
      <c r="N22" s="31">
        <v>34</v>
      </c>
      <c r="O22" s="12">
        <f t="shared" si="0"/>
        <v>31824</v>
      </c>
      <c r="P22" s="43">
        <f t="shared" si="1"/>
        <v>68.376068376068375</v>
      </c>
    </row>
    <row r="23" spans="1:16" x14ac:dyDescent="0.25">
      <c r="A23" s="33">
        <v>40361</v>
      </c>
      <c r="B23" s="34">
        <v>17480</v>
      </c>
      <c r="C23" s="31">
        <v>647.41</v>
      </c>
      <c r="D23" s="31">
        <v>37.159999999999997</v>
      </c>
      <c r="E23" s="31">
        <v>37</v>
      </c>
      <c r="F23" s="31">
        <v>65</v>
      </c>
      <c r="G23" s="31">
        <v>1421.79</v>
      </c>
      <c r="H23" s="31">
        <v>27</v>
      </c>
      <c r="J23" s="11">
        <v>40330</v>
      </c>
      <c r="K23" s="34">
        <v>17480</v>
      </c>
      <c r="L23" s="31">
        <v>647.41</v>
      </c>
      <c r="M23" s="31">
        <v>37</v>
      </c>
      <c r="N23" s="31">
        <v>27</v>
      </c>
      <c r="O23" s="12">
        <f t="shared" si="0"/>
        <v>23976</v>
      </c>
      <c r="P23" s="43">
        <f t="shared" si="1"/>
        <v>72.906239572906244</v>
      </c>
    </row>
    <row r="24" spans="1:16" x14ac:dyDescent="0.25">
      <c r="A24" s="33">
        <v>40336</v>
      </c>
      <c r="B24" s="34">
        <v>20800</v>
      </c>
      <c r="C24" s="31">
        <v>650</v>
      </c>
      <c r="D24" s="31">
        <v>44.76</v>
      </c>
      <c r="E24" s="31">
        <v>45</v>
      </c>
      <c r="F24" s="31">
        <v>66</v>
      </c>
      <c r="G24" s="31">
        <v>1688.59</v>
      </c>
      <c r="H24" s="31">
        <v>32</v>
      </c>
      <c r="J24" s="11">
        <v>40299</v>
      </c>
      <c r="K24" s="34">
        <v>20800</v>
      </c>
      <c r="L24" s="31">
        <v>650</v>
      </c>
      <c r="M24" s="31">
        <v>45</v>
      </c>
      <c r="N24" s="31">
        <v>32</v>
      </c>
      <c r="O24" s="12">
        <f t="shared" si="0"/>
        <v>34560</v>
      </c>
      <c r="P24" s="43">
        <f t="shared" si="1"/>
        <v>60.185185185185183</v>
      </c>
    </row>
    <row r="25" spans="1:16" x14ac:dyDescent="0.25">
      <c r="A25" s="33">
        <v>40303</v>
      </c>
      <c r="B25" s="34">
        <v>21760</v>
      </c>
      <c r="C25" s="31">
        <v>701.94</v>
      </c>
      <c r="D25" s="31">
        <v>44.76</v>
      </c>
      <c r="E25" s="31">
        <v>45</v>
      </c>
      <c r="F25" s="31">
        <v>66</v>
      </c>
      <c r="G25" s="31">
        <v>1765.75</v>
      </c>
      <c r="H25" s="31">
        <v>31</v>
      </c>
      <c r="J25" s="11">
        <v>40269</v>
      </c>
      <c r="K25" s="34">
        <v>21760</v>
      </c>
      <c r="L25" s="31">
        <v>701.94</v>
      </c>
      <c r="M25" s="31">
        <v>45</v>
      </c>
      <c r="N25" s="31">
        <v>31</v>
      </c>
      <c r="O25" s="12">
        <f t="shared" si="0"/>
        <v>33480</v>
      </c>
      <c r="P25" s="43">
        <f t="shared" si="1"/>
        <v>64.994026284348863</v>
      </c>
    </row>
    <row r="26" spans="1:16" x14ac:dyDescent="0.25">
      <c r="A26" s="33">
        <v>40273</v>
      </c>
      <c r="B26" s="34">
        <v>21800</v>
      </c>
      <c r="C26" s="31">
        <v>681.25</v>
      </c>
      <c r="D26" s="31">
        <v>38</v>
      </c>
      <c r="E26" s="31">
        <v>38</v>
      </c>
      <c r="F26" s="31">
        <v>66</v>
      </c>
      <c r="G26" s="31">
        <v>1768.96</v>
      </c>
      <c r="H26" s="31">
        <v>32</v>
      </c>
      <c r="J26" s="11">
        <v>40238</v>
      </c>
      <c r="K26" s="34">
        <v>21800</v>
      </c>
      <c r="L26" s="31">
        <v>681.25</v>
      </c>
      <c r="M26" s="31">
        <v>38</v>
      </c>
      <c r="N26" s="31">
        <v>32</v>
      </c>
      <c r="O26" s="12">
        <f t="shared" si="0"/>
        <v>29184</v>
      </c>
      <c r="P26" s="43">
        <f t="shared" si="1"/>
        <v>74.698464912280699</v>
      </c>
    </row>
    <row r="27" spans="1:16" x14ac:dyDescent="0.25">
      <c r="A27" s="33">
        <v>40239</v>
      </c>
      <c r="B27" s="34">
        <v>18960</v>
      </c>
      <c r="C27" s="31">
        <v>677.14</v>
      </c>
      <c r="D27" s="31">
        <v>44.76</v>
      </c>
      <c r="E27" s="31">
        <v>45</v>
      </c>
      <c r="F27" s="31">
        <v>66</v>
      </c>
      <c r="G27" s="31">
        <v>1540.73</v>
      </c>
      <c r="H27" s="31">
        <v>28</v>
      </c>
      <c r="J27" s="11">
        <v>40210</v>
      </c>
      <c r="K27" s="34">
        <v>18960</v>
      </c>
      <c r="L27" s="31">
        <v>677.14</v>
      </c>
      <c r="M27" s="31">
        <v>45</v>
      </c>
      <c r="N27" s="31">
        <v>28</v>
      </c>
      <c r="O27" s="12">
        <f t="shared" si="0"/>
        <v>30240</v>
      </c>
      <c r="P27" s="43">
        <f t="shared" si="1"/>
        <v>62.698412698412696</v>
      </c>
    </row>
    <row r="28" spans="1:16" x14ac:dyDescent="0.25">
      <c r="A28" s="33">
        <v>40211</v>
      </c>
      <c r="B28" s="34">
        <v>11120</v>
      </c>
      <c r="C28" s="31">
        <v>427.69</v>
      </c>
      <c r="D28" s="31">
        <v>38.880000000000003</v>
      </c>
      <c r="E28" s="31">
        <v>39</v>
      </c>
      <c r="F28" s="31">
        <v>47</v>
      </c>
      <c r="G28" s="31">
        <v>1093.0899999999999</v>
      </c>
      <c r="H28" s="31">
        <v>26</v>
      </c>
      <c r="J28" s="11">
        <v>40179</v>
      </c>
      <c r="K28" s="34">
        <v>11120</v>
      </c>
      <c r="L28" s="31">
        <v>427.69</v>
      </c>
      <c r="M28" s="31">
        <v>39</v>
      </c>
      <c r="N28" s="31">
        <v>26</v>
      </c>
      <c r="O28" s="12">
        <f t="shared" si="0"/>
        <v>24336</v>
      </c>
      <c r="P28" s="43">
        <f t="shared" si="1"/>
        <v>45.693622616699543</v>
      </c>
    </row>
    <row r="29" spans="1:16" x14ac:dyDescent="0.25">
      <c r="A29" s="33">
        <v>40190</v>
      </c>
      <c r="B29" s="34">
        <v>25920</v>
      </c>
      <c r="C29" s="31">
        <v>762.35</v>
      </c>
      <c r="D29" s="31">
        <v>48.76</v>
      </c>
      <c r="E29" s="31">
        <v>49</v>
      </c>
      <c r="F29" s="31">
        <v>81</v>
      </c>
      <c r="G29" s="31">
        <v>1943.52</v>
      </c>
      <c r="H29" s="31">
        <v>34</v>
      </c>
      <c r="J29" s="11">
        <v>40148</v>
      </c>
      <c r="K29" s="34">
        <v>25920</v>
      </c>
      <c r="L29" s="31">
        <v>762.35</v>
      </c>
      <c r="M29" s="31">
        <v>49</v>
      </c>
      <c r="N29" s="31">
        <v>34</v>
      </c>
      <c r="O29" s="12">
        <f t="shared" si="0"/>
        <v>39984</v>
      </c>
      <c r="P29" s="43">
        <f t="shared" si="1"/>
        <v>64.825930372148861</v>
      </c>
    </row>
    <row r="30" spans="1:16" x14ac:dyDescent="0.25">
      <c r="A30" s="33">
        <v>40151</v>
      </c>
      <c r="B30" s="34">
        <v>19200</v>
      </c>
      <c r="C30" s="31">
        <v>685.71</v>
      </c>
      <c r="D30" s="31">
        <v>48.76</v>
      </c>
      <c r="E30" s="31">
        <v>49</v>
      </c>
      <c r="F30" s="31">
        <v>66</v>
      </c>
      <c r="G30" s="31">
        <v>1443.74</v>
      </c>
      <c r="H30" s="31">
        <v>28</v>
      </c>
      <c r="J30" s="11">
        <v>40118</v>
      </c>
      <c r="K30" s="34">
        <v>19200</v>
      </c>
      <c r="L30" s="31">
        <v>685.71</v>
      </c>
      <c r="M30" s="31">
        <v>49</v>
      </c>
      <c r="N30" s="31">
        <v>28</v>
      </c>
      <c r="O30" s="12">
        <f t="shared" si="0"/>
        <v>32928</v>
      </c>
      <c r="P30" s="43">
        <f t="shared" si="1"/>
        <v>58.309037900874635</v>
      </c>
    </row>
    <row r="31" spans="1:16" x14ac:dyDescent="0.25">
      <c r="A31" s="33">
        <v>40123</v>
      </c>
      <c r="B31" s="34">
        <v>23480</v>
      </c>
      <c r="C31" s="31">
        <v>690.59</v>
      </c>
      <c r="D31" s="31">
        <v>35.32</v>
      </c>
      <c r="E31" s="31">
        <v>35</v>
      </c>
      <c r="F31" s="31">
        <v>66</v>
      </c>
      <c r="G31" s="31">
        <v>1762.05</v>
      </c>
      <c r="H31" s="31">
        <v>34</v>
      </c>
      <c r="J31" s="11">
        <v>40087</v>
      </c>
      <c r="K31" s="34">
        <v>23480</v>
      </c>
      <c r="L31" s="31">
        <v>690.59</v>
      </c>
      <c r="M31" s="31">
        <v>35</v>
      </c>
      <c r="N31" s="31">
        <v>34</v>
      </c>
      <c r="O31" s="12">
        <f t="shared" si="0"/>
        <v>28560</v>
      </c>
      <c r="P31" s="43">
        <f t="shared" si="1"/>
        <v>82.212885154061624</v>
      </c>
    </row>
    <row r="32" spans="1:16" x14ac:dyDescent="0.25">
      <c r="A32" s="33">
        <v>40091</v>
      </c>
      <c r="B32" s="34">
        <v>19360</v>
      </c>
      <c r="C32" s="31">
        <v>645.33000000000004</v>
      </c>
      <c r="D32" s="31">
        <v>33.08</v>
      </c>
      <c r="E32" s="31">
        <v>33</v>
      </c>
      <c r="F32" s="31">
        <v>65</v>
      </c>
      <c r="G32" s="31">
        <v>1455.64</v>
      </c>
      <c r="H32" s="31">
        <v>30</v>
      </c>
      <c r="J32" s="11">
        <v>40057</v>
      </c>
      <c r="K32" s="34">
        <v>19360</v>
      </c>
      <c r="L32" s="31">
        <v>645.33000000000004</v>
      </c>
      <c r="M32" s="31">
        <v>33</v>
      </c>
      <c r="N32" s="31">
        <v>30</v>
      </c>
      <c r="O32" s="12">
        <f t="shared" si="0"/>
        <v>23760</v>
      </c>
      <c r="P32" s="43">
        <f t="shared" si="1"/>
        <v>81.481481481481481</v>
      </c>
    </row>
    <row r="33" spans="1:16" x14ac:dyDescent="0.25">
      <c r="A33" s="33">
        <v>40059</v>
      </c>
      <c r="B33" s="34">
        <v>18600</v>
      </c>
      <c r="C33" s="31">
        <v>641.38</v>
      </c>
      <c r="D33" s="31">
        <v>35.68</v>
      </c>
      <c r="E33" s="31">
        <v>36</v>
      </c>
      <c r="F33" s="31">
        <v>65</v>
      </c>
      <c r="G33" s="31">
        <v>1414.42</v>
      </c>
      <c r="H33" s="31">
        <v>29</v>
      </c>
      <c r="J33" s="11">
        <v>40026</v>
      </c>
      <c r="K33" s="34">
        <v>18600</v>
      </c>
      <c r="L33" s="31">
        <v>641.38</v>
      </c>
      <c r="M33" s="31">
        <v>36</v>
      </c>
      <c r="N33" s="31">
        <v>29</v>
      </c>
      <c r="O33" s="12">
        <f t="shared" si="0"/>
        <v>25056</v>
      </c>
      <c r="P33" s="43">
        <f t="shared" si="1"/>
        <v>74.23371647509579</v>
      </c>
    </row>
    <row r="34" spans="1:16" x14ac:dyDescent="0.25">
      <c r="A34" s="33">
        <v>40030</v>
      </c>
      <c r="B34" s="34">
        <v>22120</v>
      </c>
      <c r="C34" s="31">
        <v>670.3</v>
      </c>
      <c r="D34" s="31">
        <v>34.799999999999997</v>
      </c>
      <c r="E34" s="31">
        <v>35</v>
      </c>
      <c r="F34" s="31">
        <v>66</v>
      </c>
      <c r="G34" s="31">
        <v>1680.55</v>
      </c>
      <c r="H34" s="31">
        <v>33</v>
      </c>
      <c r="J34" s="11">
        <v>39995</v>
      </c>
      <c r="K34" s="34">
        <v>22120</v>
      </c>
      <c r="L34" s="31">
        <v>670.3</v>
      </c>
      <c r="M34" s="31">
        <v>35</v>
      </c>
      <c r="N34" s="31">
        <v>33</v>
      </c>
      <c r="O34" s="12">
        <f t="shared" si="0"/>
        <v>27720</v>
      </c>
      <c r="P34" s="43">
        <f t="shared" si="1"/>
        <v>79.797979797979806</v>
      </c>
    </row>
    <row r="35" spans="1:16" x14ac:dyDescent="0.25">
      <c r="A35" s="33">
        <v>40000</v>
      </c>
      <c r="B35" s="34">
        <v>14960</v>
      </c>
      <c r="C35" s="31">
        <v>650.42999999999995</v>
      </c>
      <c r="D35" s="31">
        <v>32.76</v>
      </c>
      <c r="E35" s="31">
        <v>33</v>
      </c>
      <c r="F35" s="31">
        <v>66</v>
      </c>
      <c r="G35" s="31">
        <v>1141.58</v>
      </c>
      <c r="H35" s="31">
        <v>23</v>
      </c>
      <c r="J35" s="11">
        <v>39965</v>
      </c>
      <c r="K35" s="34">
        <v>14960</v>
      </c>
      <c r="L35" s="31">
        <v>650.42999999999995</v>
      </c>
      <c r="M35" s="31">
        <v>33</v>
      </c>
      <c r="N35" s="31">
        <v>23</v>
      </c>
      <c r="O35" s="12">
        <f t="shared" si="0"/>
        <v>18216</v>
      </c>
      <c r="P35" s="43">
        <f t="shared" si="1"/>
        <v>82.125603864734302</v>
      </c>
    </row>
    <row r="36" spans="1:16" x14ac:dyDescent="0.25">
      <c r="A36" s="33">
        <v>39974</v>
      </c>
      <c r="B36" s="34">
        <v>24760</v>
      </c>
      <c r="C36" s="31">
        <v>634.87</v>
      </c>
      <c r="D36" s="31">
        <v>35.200000000000003</v>
      </c>
      <c r="E36" s="31">
        <v>35</v>
      </c>
      <c r="F36" s="31">
        <v>65</v>
      </c>
      <c r="G36" s="31">
        <v>1879.29</v>
      </c>
      <c r="H36" s="31">
        <v>39</v>
      </c>
      <c r="J36" s="11">
        <v>39934</v>
      </c>
      <c r="K36" s="34">
        <v>24760</v>
      </c>
      <c r="L36" s="31">
        <v>634.87</v>
      </c>
      <c r="M36" s="31">
        <v>35</v>
      </c>
      <c r="N36" s="31">
        <v>39</v>
      </c>
      <c r="O36" s="12">
        <f t="shared" si="0"/>
        <v>32760</v>
      </c>
      <c r="P36" s="43">
        <f t="shared" si="1"/>
        <v>75.579975579975581</v>
      </c>
    </row>
    <row r="37" spans="1:16" x14ac:dyDescent="0.25">
      <c r="A37" s="33">
        <v>39938</v>
      </c>
      <c r="B37" s="34">
        <v>19080</v>
      </c>
      <c r="C37" s="31">
        <v>657.93</v>
      </c>
      <c r="D37" s="31">
        <v>37.68</v>
      </c>
      <c r="E37" s="31">
        <v>38</v>
      </c>
      <c r="F37" s="31">
        <v>66</v>
      </c>
      <c r="G37" s="31">
        <v>1451.71</v>
      </c>
      <c r="H37" s="31">
        <v>29</v>
      </c>
      <c r="J37" s="11">
        <v>39904</v>
      </c>
      <c r="K37" s="34">
        <v>19080</v>
      </c>
      <c r="L37" s="31">
        <v>657.93</v>
      </c>
      <c r="M37" s="31">
        <v>38</v>
      </c>
      <c r="N37" s="31">
        <v>29</v>
      </c>
      <c r="O37" s="12">
        <f t="shared" si="0"/>
        <v>26448</v>
      </c>
      <c r="P37" s="43">
        <f t="shared" si="1"/>
        <v>72.141560798548099</v>
      </c>
    </row>
    <row r="38" spans="1:16" x14ac:dyDescent="0.25">
      <c r="A38" s="33"/>
      <c r="B38" s="34"/>
      <c r="C38" s="31"/>
      <c r="D38" s="31"/>
      <c r="E38" s="31"/>
      <c r="F38" s="31"/>
      <c r="G38" s="31"/>
      <c r="H38" s="31"/>
      <c r="O38" s="12"/>
    </row>
    <row r="39" spans="1:16" x14ac:dyDescent="0.25">
      <c r="J39" t="s">
        <v>58</v>
      </c>
      <c r="O39" s="12"/>
    </row>
    <row r="40" spans="1:16" x14ac:dyDescent="0.25">
      <c r="J40" t="s">
        <v>59</v>
      </c>
      <c r="K40" s="39">
        <f>AVERAGE(K2:K37)</f>
        <v>21502.222222222223</v>
      </c>
      <c r="L40" s="39">
        <f t="shared" ref="L40:P40" si="2">AVERAGE(L2:L37)</f>
        <v>703.98638888888877</v>
      </c>
      <c r="M40" s="42">
        <f t="shared" si="2"/>
        <v>42.972222222222221</v>
      </c>
      <c r="N40" s="42">
        <f t="shared" si="2"/>
        <v>30.5</v>
      </c>
      <c r="O40" s="12">
        <f t="shared" ref="O40" si="3">M40*N40*24</f>
        <v>31455.666666666668</v>
      </c>
      <c r="P40" s="43">
        <f t="shared" si="2"/>
        <v>69.482942234016861</v>
      </c>
    </row>
    <row r="41" spans="1:16" x14ac:dyDescent="0.25">
      <c r="J41" t="s">
        <v>60</v>
      </c>
      <c r="K41" s="39">
        <f>AVERAGE(K2:K13)</f>
        <v>22530</v>
      </c>
      <c r="L41" s="39">
        <f t="shared" ref="L41:P41" si="4">AVERAGE(L2:L13)</f>
        <v>742.80499999999995</v>
      </c>
      <c r="M41" s="42">
        <f t="shared" si="4"/>
        <v>44.583333333333336</v>
      </c>
      <c r="N41" s="42">
        <f t="shared" si="4"/>
        <v>30.333333333333332</v>
      </c>
      <c r="O41" s="39">
        <f t="shared" si="4"/>
        <v>32502</v>
      </c>
      <c r="P41" s="43">
        <f t="shared" si="4"/>
        <v>70.358699897923074</v>
      </c>
    </row>
    <row r="42" spans="1:16" x14ac:dyDescent="0.25">
      <c r="J42" t="s">
        <v>61</v>
      </c>
      <c r="K42" s="39">
        <f>AVERAGE(K14:K25)</f>
        <v>22030</v>
      </c>
      <c r="L42" s="39">
        <f t="shared" ref="L42:P42" si="5">AVERAGE(L14:L25)</f>
        <v>717.07333333333327</v>
      </c>
      <c r="M42" s="42">
        <f t="shared" si="5"/>
        <v>45.583333333333336</v>
      </c>
      <c r="N42" s="42">
        <f t="shared" si="5"/>
        <v>30.75</v>
      </c>
      <c r="O42" s="39">
        <f t="shared" si="5"/>
        <v>33712</v>
      </c>
      <c r="P42" s="43">
        <f t="shared" si="5"/>
        <v>66.940237499769751</v>
      </c>
    </row>
    <row r="43" spans="1:16" x14ac:dyDescent="0.25">
      <c r="J43" t="s">
        <v>62</v>
      </c>
      <c r="K43" s="39">
        <f>AVERAGE(K26:K37)</f>
        <v>19946.666666666668</v>
      </c>
      <c r="L43" s="39">
        <f t="shared" ref="L43:P43" si="6">AVERAGE(L26:L37)</f>
        <v>652.08083333333343</v>
      </c>
      <c r="M43" s="42">
        <f t="shared" si="6"/>
        <v>38.75</v>
      </c>
      <c r="N43" s="42">
        <f t="shared" si="6"/>
        <v>30.416666666666668</v>
      </c>
      <c r="O43" s="39">
        <f t="shared" si="6"/>
        <v>28266</v>
      </c>
      <c r="P43" s="43">
        <f t="shared" si="6"/>
        <v>71.149889304357757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PlantBenchmarking Data</vt:lpstr>
      <vt:lpstr>Summary Charts</vt:lpstr>
      <vt:lpstr>WaterPlantData</vt:lpstr>
      <vt:lpstr>SMALL PLANT METER DUMP</vt:lpstr>
      <vt:lpstr>SMALL PLANT ORGANIZED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Layne McWilliams</dc:creator>
  <cp:lastModifiedBy>Layne McWilliams</cp:lastModifiedBy>
  <dcterms:created xsi:type="dcterms:W3CDTF">2012-09-05T15:49:56Z</dcterms:created>
  <dcterms:modified xsi:type="dcterms:W3CDTF">2012-09-05T22:59:02Z</dcterms:modified>
</cp:coreProperties>
</file>